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0" yWindow="65446" windowWidth="11040" windowHeight="7065" firstSheet="2" activeTab="15"/>
  </bookViews>
  <sheets>
    <sheet name="пер.ф.п." sheetId="1" state="hidden" r:id="rId1"/>
    <sheet name="Св.б.рос." sheetId="2" state="hidden" r:id="rId2"/>
    <sheet name="ДОХ.Пр.1" sheetId="3" r:id="rId3"/>
    <sheet name="св.б.р" sheetId="4" state="hidden" r:id="rId4"/>
    <sheet name="ВЕД.СТ Пр.2." sheetId="5" r:id="rId5"/>
    <sheet name="Оценка ожид дох" sheetId="6" state="hidden" r:id="rId6"/>
    <sheet name="ИФ.Пр.5" sheetId="7" r:id="rId7"/>
    <sheet name="Бюд.р." sheetId="8" state="hidden" r:id="rId8"/>
    <sheet name="кв" sheetId="9" state="hidden" r:id="rId9"/>
    <sheet name="Срперпфинплан" sheetId="10" state="hidden" r:id="rId10"/>
    <sheet name="Кас" sheetId="11" state="hidden" r:id="rId11"/>
    <sheet name="Ср пл" sheetId="12" state="hidden" r:id="rId12"/>
    <sheet name="Лист1" sheetId="13" state="hidden" r:id="rId13"/>
    <sheet name="Пцс" sheetId="14" state="hidden" r:id="rId14"/>
    <sheet name="Рас.Пр.3" sheetId="15" r:id="rId15"/>
    <sheet name="Рас Пр.4" sheetId="16" r:id="rId16"/>
  </sheets>
  <definedNames>
    <definedName name="_xlnm.Print_Area" localSheetId="4">'ВЕД.СТ Пр.2.'!$B$1:$M$183</definedName>
    <definedName name="_xlnm.Print_Area" localSheetId="3">'св.б.р'!$B$1:$N$258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<sst xmlns="http://schemas.openxmlformats.org/spreadsheetml/2006/main" count="6380" uniqueCount="1735">
  <si>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</si>
  <si>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Уменьшение прочих остатков денежных средств бюджетов субъектов Российской Федерации</t>
  </si>
  <si>
    <t xml:space="preserve">Уменьшение прочих остатков денежных средств местных бюджетов </t>
  </si>
  <si>
    <t>Уменьшение  остатков  средств пенсионных накоплений бюджета Пенсионного фонда Российской Федерации</t>
  </si>
  <si>
    <t>Уменьшение остатков денежных средств пенсионных накоплений бюджета Пенсионного фонда Российской Федерации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</si>
  <si>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</si>
  <si>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</si>
  <si>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</si>
  <si>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</si>
  <si>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</si>
  <si>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</si>
  <si>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</si>
  <si>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</si>
  <si>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</si>
  <si>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</si>
  <si>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</si>
  <si>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</si>
  <si>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</si>
  <si>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</si>
  <si>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</si>
  <si>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806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</si>
  <si>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</si>
  <si>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</si>
  <si>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</si>
  <si>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</si>
  <si>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</si>
  <si>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</si>
  <si>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</si>
  <si>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</si>
  <si>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000 08 02 02 00 08 0000 610</t>
  </si>
  <si>
    <t>Обеспечение проведения выборов и референдумов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</si>
  <si>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</si>
  <si>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</si>
  <si>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</si>
  <si>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</si>
  <si>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</si>
  <si>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</si>
  <si>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</si>
  <si>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</si>
  <si>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</si>
  <si>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</si>
  <si>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</si>
  <si>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</si>
  <si>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</si>
  <si>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 xml:space="preserve">Уточненный план по расходам местного бюджета МО МО Озеро Долгое 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</si>
  <si>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</si>
  <si>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</si>
  <si>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</si>
  <si>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</si>
  <si>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</si>
  <si>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</si>
  <si>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</si>
  <si>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</si>
  <si>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</si>
  <si>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</si>
  <si>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</si>
  <si>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</si>
  <si>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</si>
  <si>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</si>
  <si>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</si>
  <si>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</si>
  <si>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</si>
  <si>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</si>
  <si>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000 05 00 00 00 01 0000 630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</si>
  <si>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</si>
  <si>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</si>
  <si>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000 08 02 02 00 06 0000 610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</si>
  <si>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</si>
  <si>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правонарушениях,и составлению протоколов об административных правонарушениях 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</si>
  <si>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</si>
  <si>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</si>
  <si>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</si>
  <si>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</si>
  <si>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</si>
  <si>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</si>
  <si>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</si>
  <si>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002 03 01</t>
  </si>
  <si>
    <t>002  03 02</t>
  </si>
  <si>
    <t>002 03 02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</si>
  <si>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</si>
  <si>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</si>
  <si>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</si>
  <si>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</si>
  <si>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</si>
  <si>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</si>
  <si>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</si>
  <si>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002 06 03</t>
  </si>
  <si>
    <t>002 06 01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</si>
  <si>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</si>
  <si>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Уменьшение прочих остатков денежных средств бюджета Фонда социального страхования Российской Федерации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</si>
  <si>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</si>
  <si>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807</t>
  </si>
  <si>
    <t>824</t>
  </si>
  <si>
    <t>839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</si>
  <si>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</si>
  <si>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</si>
  <si>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</si>
  <si>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</si>
  <si>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</si>
  <si>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</si>
  <si>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</si>
  <si>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</si>
  <si>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 xml:space="preserve">Ведомственная структура расходов местного бюджета                                                        Муниципального образования МО Озеро Долгое  </t>
  </si>
  <si>
    <t>на 2010 год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</si>
  <si>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</si>
  <si>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</si>
  <si>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</si>
  <si>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</si>
  <si>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</si>
  <si>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</si>
  <si>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</si>
  <si>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</si>
  <si>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</si>
  <si>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</si>
  <si>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 xml:space="preserve">Бюджетная роспись главного распорядителя бюджетных средств </t>
  </si>
  <si>
    <t>Утверждено Распоряжением Главы МО МО МО Озеро Долгое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</si>
  <si>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</si>
  <si>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</si>
  <si>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</si>
  <si>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</si>
  <si>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</si>
  <si>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</si>
  <si>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</si>
  <si>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</si>
  <si>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</si>
  <si>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</si>
  <si>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</si>
  <si>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</si>
  <si>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</si>
  <si>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</si>
  <si>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</si>
  <si>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</si>
  <si>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</si>
  <si>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</si>
  <si>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</si>
  <si>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</si>
  <si>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</si>
  <si>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</si>
  <si>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</si>
  <si>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</si>
  <si>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</si>
  <si>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</si>
  <si>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</si>
  <si>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</si>
  <si>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</si>
  <si>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</si>
  <si>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</si>
  <si>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</si>
  <si>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</si>
  <si>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</si>
  <si>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</si>
  <si>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</si>
  <si>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</si>
  <si>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</si>
  <si>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</si>
  <si>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</si>
  <si>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</si>
  <si>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</si>
  <si>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</si>
  <si>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</si>
  <si>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</si>
  <si>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</si>
  <si>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</si>
  <si>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</si>
  <si>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</si>
  <si>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</si>
  <si>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</si>
  <si>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</si>
  <si>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</si>
  <si>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</si>
  <si>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6.1.5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</si>
  <si>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</si>
  <si>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</si>
  <si>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</si>
  <si>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</si>
  <si>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6.1.5.1</t>
  </si>
  <si>
    <t>6.3</t>
  </si>
  <si>
    <t>6.3.1</t>
  </si>
  <si>
    <t>6.4.2</t>
  </si>
  <si>
    <t>6.4.2.1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</si>
  <si>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</si>
  <si>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000 05 00 00 00 09 0000 630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</si>
  <si>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</si>
  <si>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</si>
  <si>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</si>
  <si>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000 05 00 00 00 01 0000 530</t>
  </si>
  <si>
    <t>Приобретение акций и иных форм участия в капитале в федеральную собственность</t>
  </si>
  <si>
    <t>000 05 00 00 00 02 0000 530</t>
  </si>
  <si>
    <t>Приобретение акций и иных форм участия в капитале в  собственность субъектов Российской Федерации</t>
  </si>
  <si>
    <t>000 05 00 00 00 03 0000 530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</si>
  <si>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</si>
  <si>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</si>
  <si>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</si>
  <si>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</si>
  <si>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</si>
  <si>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</si>
  <si>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</si>
  <si>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</si>
  <si>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ИСТОЧНИКИ ВНЕШНЕГО ФИНАНСИРОВАНИЯ ДЕФИЦИТОВ БЮДЖЕТОВ СУБЪЕКТОВ РОССИЙСКОЙ ФЕДЕРАЦИИ И МЕСТНЫХ БЮДЖЕТОВ</t>
  </si>
  <si>
    <t>000 01 02 00 00 00 0000 000</t>
  </si>
  <si>
    <t>Долговые обязательства Российской Федерации, субъектов Российской Федерации, выраженные в ценных бумагах, указанных в иностранной валюте</t>
  </si>
  <si>
    <t>000 01 02 00 00 00 0000 700</t>
  </si>
  <si>
    <t>Привлечение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</si>
  <si>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000 01 02 00 00 01 0000 720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</si>
  <si>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</si>
  <si>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</si>
  <si>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</si>
  <si>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</si>
  <si>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</si>
  <si>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</si>
  <si>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Приложение № 2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</si>
  <si>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</si>
  <si>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</si>
  <si>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</si>
  <si>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</si>
  <si>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</si>
  <si>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</si>
  <si>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Получение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</si>
  <si>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000 02 02 01 00 00 0000 720</t>
  </si>
  <si>
    <t>Кредиты международных финансовых организаций</t>
  </si>
  <si>
    <t>000 02 02 01 00 01 0000 720</t>
  </si>
  <si>
    <t>Кредиты международных финансовых организаций, полученные федеральным бюджетом</t>
  </si>
  <si>
    <t>000 02 02 01 00 02 0000 720</t>
  </si>
  <si>
    <t>Кредиты международных финансовых организаций, полученные бюджетами субъектов Российской Федерации</t>
  </si>
  <si>
    <t>000 02 02 02 00 00 0000 720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</si>
  <si>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</si>
  <si>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</si>
  <si>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ПОСТУПЛЕНИЙ ДОХОДОВ И ИСТОЧНИКОВ ВНУТРЕННЕГО ФИНАНСИРОВАНИЯ ДЕФИЦИТА</t>
  </si>
  <si>
    <t xml:space="preserve">ПОКВАРТАЛЬНОЕ РАСПРЕДЕЛЕНИЕ </t>
  </si>
  <si>
    <t>Приложение № 1 к сводной бюджетной росписи</t>
  </si>
  <si>
    <t>Кредиты правительств иностранных государств</t>
  </si>
  <si>
    <t>000 02 02 02 00 01 0000720</t>
  </si>
  <si>
    <t>3.1.2.1.2</t>
  </si>
  <si>
    <t>3.1.2.1.4</t>
  </si>
  <si>
    <t>3.1.2.2</t>
  </si>
  <si>
    <t>3.1.2.2.1</t>
  </si>
  <si>
    <t>3.1.2.2.2</t>
  </si>
  <si>
    <t>431 00 01</t>
  </si>
  <si>
    <t>431 00 02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</si>
  <si>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</si>
  <si>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</si>
  <si>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</si>
  <si>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</si>
  <si>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</si>
  <si>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</si>
  <si>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</si>
  <si>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</si>
  <si>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</si>
  <si>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</si>
  <si>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</si>
  <si>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</si>
  <si>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</si>
  <si>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</si>
  <si>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</si>
  <si>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</si>
  <si>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Приобретение земельных участков для нужд субъектов Российской Федерации</t>
  </si>
  <si>
    <t>000 06 02 00 00 03 0000 330</t>
  </si>
  <si>
    <t>Приобретение земельных участков для нужд муниципальных образований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</si>
  <si>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</si>
  <si>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</si>
  <si>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</si>
  <si>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</si>
  <si>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</si>
  <si>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</si>
  <si>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</si>
  <si>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</si>
  <si>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</si>
  <si>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</si>
  <si>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</si>
  <si>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</si>
  <si>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</si>
  <si>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</si>
  <si>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</si>
  <si>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</si>
  <si>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</si>
  <si>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 xml:space="preserve">Затраты на приобретение государственных запасов драгоценных металлов и драгоценных камней </t>
  </si>
  <si>
    <t>Увеличение остатков средств бюджетов</t>
  </si>
  <si>
    <t>000 08 01 00 00 00 0000 510</t>
  </si>
  <si>
    <t>Увеличение остатков финансовых резервов бюджетов</t>
  </si>
  <si>
    <t>000 08 01 01 00 00 0000 510</t>
  </si>
  <si>
    <t>Увеличение остатков денежных средств финансовых резервов</t>
  </si>
  <si>
    <t>000 08 01 01 00 01 0000 510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</si>
  <si>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</si>
  <si>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</si>
  <si>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</si>
  <si>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</si>
  <si>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</si>
  <si>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</si>
  <si>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</si>
  <si>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</si>
  <si>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Иные земельные участки, находящиеся в государственной собственности</t>
  </si>
  <si>
    <t>000 06 03 00 00 01 0000 430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</si>
  <si>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</si>
  <si>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</si>
  <si>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</si>
  <si>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</si>
  <si>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000 06 02 00 00 01 0000 330</t>
  </si>
  <si>
    <t>Приобретение земельных участков для нужд Российской Федерации</t>
  </si>
  <si>
    <t>000 06 02 00 00 02 0000 330</t>
  </si>
  <si>
    <t>в тыс.руб.</t>
  </si>
  <si>
    <t xml:space="preserve">НАИМЕНОВАНИЕ   </t>
  </si>
  <si>
    <t>092 01 00</t>
  </si>
  <si>
    <t>431 01 00</t>
  </si>
  <si>
    <t>431 02 00</t>
  </si>
  <si>
    <t>450 01 00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</si>
  <si>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</si>
  <si>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</si>
  <si>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</si>
  <si>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</si>
  <si>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</si>
  <si>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</si>
  <si>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</si>
  <si>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</si>
  <si>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</si>
  <si>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</si>
  <si>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</si>
  <si>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</si>
  <si>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</si>
  <si>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КУЛЬТУРА, КИНЕМАТОГРАФИЯ, СРЕДСТВА МАССОВОЙ ИНФОРМАЦИИ</t>
  </si>
  <si>
    <t>СОЦИАЛЬНАЯ ПОЛИТИКА</t>
  </si>
  <si>
    <t>450 00 00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</si>
  <si>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</si>
  <si>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</si>
  <si>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</si>
  <si>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</si>
  <si>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</si>
  <si>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</si>
  <si>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</si>
  <si>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</si>
  <si>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</si>
  <si>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</si>
  <si>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</si>
  <si>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432 00 00</t>
  </si>
  <si>
    <t>452</t>
  </si>
  <si>
    <t>502</t>
  </si>
  <si>
    <t>707</t>
  </si>
  <si>
    <t>КУЛЬТУРА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</si>
  <si>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</si>
  <si>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</si>
  <si>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</si>
  <si>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</si>
  <si>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</si>
  <si>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</si>
  <si>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</si>
  <si>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</si>
  <si>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</si>
  <si>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</si>
  <si>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</si>
  <si>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</si>
  <si>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</si>
  <si>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</si>
  <si>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</si>
  <si>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</si>
  <si>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</si>
  <si>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</si>
  <si>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(тыс. руб.)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</si>
  <si>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</si>
  <si>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</si>
  <si>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</si>
  <si>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</si>
  <si>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</si>
  <si>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</si>
  <si>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</si>
  <si>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</si>
  <si>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</si>
  <si>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</si>
  <si>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</si>
  <si>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432  00 00</t>
  </si>
  <si>
    <t>2.1.2.</t>
  </si>
  <si>
    <t>3.1.2</t>
  </si>
  <si>
    <t>3.1.2.1</t>
  </si>
  <si>
    <t>3.1.2.1.1</t>
  </si>
  <si>
    <t>Увеличение остатков денежных средств финансовых резервов бюджетов субъектов Российской Федерации</t>
  </si>
  <si>
    <t>000 08 01 01 00 03 0000 510</t>
  </si>
  <si>
    <t xml:space="preserve">Увеличение остатков денежных средств финансовых резервов местных бюджетов </t>
  </si>
  <si>
    <t>000 08 01 01 00 06 0000 510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</si>
  <si>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</si>
  <si>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</si>
  <si>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</si>
  <si>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</si>
  <si>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</si>
  <si>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</si>
  <si>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</si>
  <si>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</si>
  <si>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</si>
  <si>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</si>
  <si>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ОЗДОРОВЛЕНИЕ ДЕТЕЙ И ПОДРОСТКОВ</t>
  </si>
  <si>
    <t>Увеличение остатков денежных средств финансового резерва федерального бюджета</t>
  </si>
  <si>
    <t>000 08 01 01 00 01 0001 510</t>
  </si>
  <si>
    <t>Увеличение остатков денежных средств Стабилизационного фонда Российской Федерации</t>
  </si>
  <si>
    <t>000 08 01 01 00 02 0000 510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</si>
  <si>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</si>
  <si>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</si>
  <si>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</si>
  <si>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</si>
  <si>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>Собственные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</si>
  <si>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</si>
  <si>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</si>
  <si>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</si>
  <si>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</si>
  <si>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</si>
  <si>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</si>
  <si>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</si>
  <si>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</si>
  <si>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</si>
  <si>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</si>
  <si>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Увеличение остатков средств   Стабилизационного фонда Российской Федерации, размещенных в ценные бумаги</t>
  </si>
  <si>
    <t>000 08 01 02 00 02 0000 510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</si>
  <si>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</si>
  <si>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Налог, взимаемый в связи с применением упрощенной системы налогообложения</t>
  </si>
  <si>
    <t>КОСГУ</t>
  </si>
  <si>
    <t>Оплата труда и начисления на выплаты по оплате труда</t>
  </si>
  <si>
    <t>002 01 00</t>
  </si>
  <si>
    <t>Начисления на выплаты по оплате труда</t>
  </si>
  <si>
    <t>Расходы</t>
  </si>
  <si>
    <t>Оплата работ,услуг</t>
  </si>
  <si>
    <t>Работы,услуги по содержанию имущества</t>
  </si>
  <si>
    <t>Прочие работы,услуги</t>
  </si>
  <si>
    <t>Поступление нефинансовых активов</t>
  </si>
  <si>
    <t>002 05 00</t>
  </si>
  <si>
    <t>Социальное обеспечение</t>
  </si>
  <si>
    <t>Пособия по социальной помощи населению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</si>
  <si>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</si>
  <si>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</si>
  <si>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</si>
  <si>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</si>
  <si>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</si>
  <si>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</si>
  <si>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</si>
  <si>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</si>
  <si>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</si>
  <si>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</si>
  <si>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</si>
  <si>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</si>
  <si>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</si>
  <si>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</si>
  <si>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</si>
  <si>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</si>
  <si>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</si>
  <si>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</si>
  <si>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</si>
  <si>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</si>
  <si>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000 08 01 02 00 03 0000 510</t>
  </si>
  <si>
    <t xml:space="preserve">Увеличение остатков  средств финансовых резервов местных бюджетов, размещенных в ценные бумаги   </t>
  </si>
  <si>
    <t>000 08 01 02 00 06 0000 510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</si>
  <si>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</si>
  <si>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</si>
  <si>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</si>
  <si>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</si>
  <si>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</si>
  <si>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</si>
  <si>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</si>
  <si>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</si>
  <si>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</si>
  <si>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</si>
  <si>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</si>
  <si>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</si>
  <si>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</si>
  <si>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000 08 02 02 00 07 0002 510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</si>
  <si>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</si>
  <si>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</si>
  <si>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</si>
  <si>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</si>
  <si>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</si>
  <si>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</si>
  <si>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</si>
  <si>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</si>
  <si>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</si>
  <si>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</si>
  <si>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Увеличение прочих остатков денежных средств бюджета Фонда социального страхования Российской Федерации</t>
  </si>
  <si>
    <t>000 08 02 01 00 07 0001 510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</si>
  <si>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</si>
  <si>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</si>
  <si>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</si>
  <si>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</si>
  <si>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</si>
  <si>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</si>
  <si>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</si>
  <si>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</si>
  <si>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</si>
  <si>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</si>
  <si>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</si>
  <si>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</si>
  <si>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</si>
  <si>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</si>
  <si>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</si>
  <si>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</si>
  <si>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</si>
  <si>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</si>
  <si>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</si>
  <si>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</si>
  <si>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</si>
  <si>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 xml:space="preserve">МЕСТНОГО БЮДЖЕТА МО МО Озеро Долгое </t>
  </si>
  <si>
    <t>ОБУСТРОЙСТВО И СОДЕРЖАНИЕ ДЕТСКИХ И СПОРТИВНЫХ ПЛОЩАДОК</t>
  </si>
  <si>
    <t>600 01 05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</si>
  <si>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</si>
  <si>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</si>
  <si>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</si>
  <si>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</si>
  <si>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</si>
  <si>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</si>
  <si>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</si>
  <si>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</si>
  <si>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</si>
  <si>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</si>
  <si>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</si>
  <si>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</si>
  <si>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</si>
  <si>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</si>
  <si>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</si>
  <si>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202 03027 03 0100 151</t>
  </si>
  <si>
    <t>202 03027 03 0200 151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</si>
  <si>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</si>
  <si>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</si>
  <si>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</si>
  <si>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000 08 02 01 00 08 0000 510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</si>
  <si>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</si>
  <si>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</si>
  <si>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</si>
  <si>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000 08 02 02 00 01 0000 510</t>
  </si>
  <si>
    <t>Увеличение прочих остатков  средств федерального бюджета, временно размещенных в ценные бумаги</t>
  </si>
  <si>
    <t>000 08 02 02 00 02 0000 510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</si>
  <si>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</si>
  <si>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</si>
  <si>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</si>
  <si>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</si>
  <si>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</si>
  <si>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</si>
  <si>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</si>
  <si>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</si>
  <si>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</si>
  <si>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</si>
  <si>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</si>
  <si>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</si>
  <si>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</si>
  <si>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</si>
  <si>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</si>
  <si>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</si>
  <si>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</si>
  <si>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</si>
  <si>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</si>
  <si>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</si>
  <si>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</si>
  <si>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</si>
  <si>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</si>
  <si>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</si>
  <si>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</si>
  <si>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</si>
  <si>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</si>
  <si>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</si>
  <si>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</si>
  <si>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</si>
  <si>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</si>
  <si>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</si>
  <si>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</si>
  <si>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</si>
  <si>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</si>
  <si>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</si>
  <si>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</si>
  <si>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</si>
  <si>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</si>
  <si>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</si>
  <si>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</si>
  <si>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</si>
  <si>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</si>
  <si>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</si>
  <si>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</si>
  <si>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</si>
  <si>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</si>
  <si>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ФУНКЦИОНИРОВАНИЕ ПРАВИТЕЛЬСТВА РФ, ВЫСШИХ ОРГАНОВ ИСПОЛНИТЕЛЬНОЙ ВЛАСТИ СУБЪЕКТОВ РФ, МЕСТНЫХ АДМИНИСТРАЦИЙ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</si>
  <si>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</si>
  <si>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</si>
  <si>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</si>
  <si>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</si>
  <si>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</si>
  <si>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</si>
  <si>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</si>
  <si>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</si>
  <si>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</si>
  <si>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</si>
  <si>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</si>
  <si>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</si>
  <si>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000 02 01 01 00 03 0000 710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</si>
  <si>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</si>
  <si>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000 02 01 01 00 06 0000 710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</si>
  <si>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</si>
  <si>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>Уменьшение остатков средств бюджетов</t>
  </si>
  <si>
    <t>Уменьшение остатков финансовых резервов бюджетов</t>
  </si>
  <si>
    <t xml:space="preserve"> 1 05 02000 02 0000 110</t>
  </si>
  <si>
    <t>1 06 01010 03 0000 110</t>
  </si>
  <si>
    <t>Уменьшение остатков денежных средств финансовых резервов</t>
  </si>
  <si>
    <t>795 01 01</t>
  </si>
  <si>
    <t>795 01 02</t>
  </si>
  <si>
    <t>Уменьшение остатков денежных средств финансового резерва федерального бюджета</t>
  </si>
  <si>
    <t>Уменьшение остатков денежных средств Стабилизационного фонда Российской Федерации</t>
  </si>
  <si>
    <t>Уменьшение остатков денежных средств финансовых резервов бюджетов субъектов Российской Федерации</t>
  </si>
  <si>
    <t xml:space="preserve">Уменьшение остатков денежных средств финансовых резервов местных бюджетов </t>
  </si>
  <si>
    <t>Уменьшение остатков денежных средств финансового резерва бюджета Пенсионного фонда  Российской Федерации</t>
  </si>
  <si>
    <t>Уменьшение остатков денежных средств финансового резерва бюджета Фонда социального страхования Российской Федерации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</si>
  <si>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</si>
  <si>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</si>
  <si>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</si>
  <si>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</si>
  <si>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</si>
  <si>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</si>
  <si>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</si>
  <si>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Кредиты, полученные в валюте Российской Федерации от кредитных организаций</t>
  </si>
  <si>
    <t>000 02 01 02 00 01 0000 710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</si>
  <si>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</si>
  <si>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</si>
  <si>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</si>
  <si>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>000 02 01 02 00 03 0000 710</t>
  </si>
  <si>
    <t>2.1.2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</si>
  <si>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</si>
  <si>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</si>
  <si>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</si>
  <si>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</si>
  <si>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</si>
  <si>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</si>
  <si>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</si>
  <si>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</si>
  <si>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000 08 02 02 00 07 0000 610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</si>
  <si>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</si>
  <si>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</si>
  <si>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</si>
  <si>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</si>
  <si>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</si>
  <si>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</si>
  <si>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</si>
  <si>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</si>
  <si>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</si>
  <si>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</si>
  <si>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>118 03010 03 0000 180</t>
  </si>
  <si>
    <t>ВСЕГО РАСХОДОВ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</si>
  <si>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</si>
  <si>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</si>
  <si>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 xml:space="preserve">                                                          "УТВЕРЖДАЮ"</t>
  </si>
  <si>
    <t xml:space="preserve">                                   Глава МА МО МО Озеро Долгое</t>
  </si>
  <si>
    <t xml:space="preserve">                                                          тыс. рублей</t>
  </si>
  <si>
    <t xml:space="preserve">N     </t>
  </si>
  <si>
    <t>Наименование         статьи бюджета укрупненного  до раздела</t>
  </si>
  <si>
    <t xml:space="preserve">ПРОГНОЗ ИСПОЛНЕНИЯ      </t>
  </si>
  <si>
    <t xml:space="preserve">I   </t>
  </si>
  <si>
    <t>квартал</t>
  </si>
  <si>
    <t xml:space="preserve">II   </t>
  </si>
  <si>
    <t xml:space="preserve">III  </t>
  </si>
  <si>
    <t xml:space="preserve">IV   </t>
  </si>
  <si>
    <t xml:space="preserve">А     </t>
  </si>
  <si>
    <t xml:space="preserve">Б                </t>
  </si>
  <si>
    <t xml:space="preserve">2=3+4+5+6 </t>
  </si>
  <si>
    <t>7 = 2 - 1</t>
  </si>
  <si>
    <t xml:space="preserve">Доходы                          </t>
  </si>
  <si>
    <t xml:space="preserve">Расходы                         </t>
  </si>
  <si>
    <t xml:space="preserve">Дефицит (профицит)              </t>
  </si>
  <si>
    <t>Бюджетные кредиты, полученные МО МО Озеро Долгое</t>
  </si>
  <si>
    <t>Ответственные исполнители:</t>
  </si>
  <si>
    <t xml:space="preserve">Уточненный план по бюджету  </t>
  </si>
  <si>
    <t>Прогноз  исполнения бюджета на год</t>
  </si>
  <si>
    <t>Отклонение от уточненного плана по бюджету</t>
  </si>
  <si>
    <t>Источники финансирования дефицита</t>
  </si>
  <si>
    <t>Бюджетные  кредиты,   предоставленные юридическим лицам из бюджета МО МО Озеро Долгое</t>
  </si>
  <si>
    <t>Возврат средств из бюджета МО МО Озеро Долгое в погашение долга по кредитам предоставленным</t>
  </si>
  <si>
    <t>Возврат средств в бюджет МО МО Озеро Долгое из кредитов  предоставленных</t>
  </si>
  <si>
    <t>КАССОВЫЙ ПЛАН ПО МЕСТНОМУ БЮДЖЕТУ  МО МО ОЗЕРО ДОЛГОЕ</t>
  </si>
  <si>
    <t xml:space="preserve">                                   __________________/Железнов В.И./</t>
  </si>
  <si>
    <t>Главный бухгалтер МО МО Озеро Долгое                                        Начальник планово-бюджетного отдела</t>
  </si>
  <si>
    <t xml:space="preserve">Изменение  остатков  средств  на счетах  по  исполнению   бюджета ("+" - уменьшение, "-" -  увеличение)               
</t>
  </si>
  <si>
    <t xml:space="preserve">Прогноз  остатка  на  счетах  по исполнению  бюджета  на   начало периода                         
</t>
  </si>
  <si>
    <t xml:space="preserve">Прогноз  остатка  на  счетах  по исполнению  бюджета   на   конец периода                         
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</si>
  <si>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</si>
  <si>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 вознаграждение,причитающееся                            приемному родителю 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</si>
  <si>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</si>
  <si>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</si>
  <si>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 xml:space="preserve">Субвенции  бюджетам   внутригородских муниципальных   образований городов федерального значения   Москвы  и Санкт-Петербурга на выполнение передаваемых   полномочий   субъектов Российской Федерации                                </t>
  </si>
  <si>
    <t>1.1.</t>
  </si>
  <si>
    <t>1.1.2.1</t>
  </si>
  <si>
    <t xml:space="preserve"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 вознаграждение, причитающееся  приемному родителю </t>
  </si>
  <si>
    <t>Субвенции бюджетам  муниципальных образований на содержание ребенка в семье опекуна и приемной семье ,а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</si>
  <si>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</si>
  <si>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</si>
  <si>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</si>
  <si>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</si>
  <si>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>Субвенции местным бюджетам на выполнение передаваемых полномочий субъектов Российской Федерации</t>
  </si>
  <si>
    <t xml:space="preserve"> ВОЗНАГРАЖДЕНИЕ, ПРИЧИТАЮЩЕЕСЯ ПРИЕМНОМУ РОДИТЕЛЮ</t>
  </si>
  <si>
    <t>092 02 00</t>
  </si>
  <si>
    <t>002  04 01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</si>
  <si>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</si>
  <si>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Прочие источники внутреннего финансирования дефицитов местных бюджетов</t>
  </si>
  <si>
    <t>000 03 01 00 00 06 0000 710</t>
  </si>
  <si>
    <t>Прочие источники внутреннего финансирования дефицита бюджета Пенсионного фонда Российской Федерации</t>
  </si>
  <si>
    <t>000 03 01 00 00 07 0000 710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</si>
  <si>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</si>
  <si>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</si>
  <si>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092 00 04</t>
  </si>
  <si>
    <t>РАСХОДЫ НА ПРОВЕДЕНИЕ ПУБЛИЧНЫХ СЛУШАНИЙ И СОБРАНИЙ ГРАЖДАН</t>
  </si>
  <si>
    <t>Кредитные соглашения и договоры, заключенные  от имени Российской Федерации, субъектов Российской Федерации, указанные в иностранной валюте</t>
  </si>
  <si>
    <t>000 02 02 00 00 00 0000 700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</si>
  <si>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</si>
  <si>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</si>
  <si>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</si>
  <si>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</si>
  <si>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</si>
  <si>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</si>
  <si>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ИТОГО ДОХОДОВ</t>
  </si>
  <si>
    <t xml:space="preserve"> 01 05 00 00 00 0000 000</t>
  </si>
  <si>
    <t xml:space="preserve"> 01 05 00 00 00 0000 500</t>
  </si>
  <si>
    <t>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</si>
  <si>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</si>
  <si>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</si>
  <si>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</si>
  <si>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</si>
  <si>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</si>
  <si>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</si>
  <si>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</si>
  <si>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</si>
  <si>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</si>
  <si>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</si>
  <si>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</si>
  <si>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</si>
  <si>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</si>
  <si>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</si>
  <si>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</si>
  <si>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</si>
  <si>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</si>
  <si>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</si>
  <si>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</si>
  <si>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</si>
  <si>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</si>
  <si>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</si>
  <si>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</si>
  <si>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</si>
  <si>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</si>
  <si>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</si>
  <si>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</si>
  <si>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</si>
  <si>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</si>
  <si>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000 03 01 00 00 06 0000 810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</si>
  <si>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</si>
  <si>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</si>
  <si>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</si>
  <si>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000 03 01 00 00 09 0000 810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</si>
  <si>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</si>
  <si>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</si>
  <si>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</si>
  <si>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</si>
  <si>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</si>
  <si>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</si>
  <si>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</si>
  <si>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</si>
  <si>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</si>
  <si>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</si>
  <si>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</si>
  <si>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</si>
  <si>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>Государственные ценные бумаги Российской Федерации, указанные в иностранной валюте</t>
  </si>
  <si>
    <t>000 01 02 00 00 02 0000 720</t>
  </si>
  <si>
    <t>Государственные ценные бумаги субъектов Российской Федерации, указанные в иностранной валюте</t>
  </si>
  <si>
    <t>000 01 02 00 00 00 0000 800</t>
  </si>
  <si>
    <t>Погашение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</si>
  <si>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000 01 02 00 00 01 0000 820</t>
  </si>
  <si>
    <t>000 01 02 00 00 02 0000 820</t>
  </si>
  <si>
    <t>000 02 02 00 00 00 0000 000</t>
  </si>
  <si>
    <t>Привлечение прочих источников внешнего финансирования дефицитов бюджетов</t>
  </si>
  <si>
    <t>000 03 02 00 00 01 0000 720</t>
  </si>
  <si>
    <t>Привлечение прочих  источников внешнего финансирования дефицита федерального бюджета</t>
  </si>
  <si>
    <t>000 03 03 00 00 02 0000 720</t>
  </si>
  <si>
    <t xml:space="preserve">Привлечение прочих  источников внешнего финансирования дефицитов бюджетов субъектов Российской Федерации </t>
  </si>
  <si>
    <t>000 03 02 00 00 00 0000 800</t>
  </si>
  <si>
    <t>Погашение обязательств за счет прочих источников внешнего финансирования дефицитов бюджетов</t>
  </si>
  <si>
    <t>000 03 02 00 00 01 0000 820</t>
  </si>
  <si>
    <t>Погашение обязательств за счет прочих  источников внешнего финансирования дефицита федерального бюджета</t>
  </si>
  <si>
    <t>000 03 02 00 00 02 0000 820</t>
  </si>
  <si>
    <t xml:space="preserve">Погашение обязательств за счет прочих  источников внешнего финансирования дефицитов бюджетов субъектов Российской Федерации </t>
  </si>
  <si>
    <t>000 04 02 00 00 00 0000 000</t>
  </si>
  <si>
    <t>Исполнение государственных гарантий в иностранной валюте</t>
  </si>
  <si>
    <t>000 04 02 00 00 00 0000 800</t>
  </si>
  <si>
    <t>Исполнение государственных гарантий в иностранной валюте,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</si>
  <si>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000 04 02 00 00 01 0000 820</t>
  </si>
  <si>
    <t>Государственные гарантии Российской Федерации в иностранной валюте</t>
  </si>
  <si>
    <t>000 04 02 00 00 02 0000 820</t>
  </si>
  <si>
    <t>Государственные гарантии субъектов Российской Федерации в иностранной валюте</t>
  </si>
  <si>
    <t>Итого источников финансирования</t>
  </si>
  <si>
    <t>Кредиты правительств иностранных государств, полученные федеральным бюджетом</t>
  </si>
  <si>
    <t>000 02 02 03 00 00 0000 720</t>
  </si>
  <si>
    <t>Кредиты иностранных коммерческих банков и фирм</t>
  </si>
  <si>
    <t>000 02 02 03 00 01 0000 720</t>
  </si>
  <si>
    <t>Кредиты иностранных коммерческих банков и фирм, полученные федеральным бюджетом</t>
  </si>
  <si>
    <t>000 02 02 03 00 02 0000 720</t>
  </si>
  <si>
    <t>Кредиты иностранных коммерческих банков, полученные бюджетами субъектов Российской Федерации</t>
  </si>
  <si>
    <t>000 02 02 00 00 00 0000 800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</si>
  <si>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</si>
  <si>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000 02 02 01 00 00 0000 820</t>
  </si>
  <si>
    <t>000 02 02 01 00 01 0000 820</t>
  </si>
  <si>
    <t>000 02 02 01 00 02 0000 820</t>
  </si>
  <si>
    <t>000 02 02 02 00 00 0000 820</t>
  </si>
  <si>
    <t>000 02 02 02 00 01 0000 820</t>
  </si>
  <si>
    <t>000 02 02 02 00 02 0000 820</t>
  </si>
  <si>
    <t>Кредиты правительств иностранных государств, полученные бюджетами субъектов Российской Федерации</t>
  </si>
  <si>
    <t>000 02 02 03 00 00 0000 820</t>
  </si>
  <si>
    <t>000 02 02 03 00 01 0000 820</t>
  </si>
  <si>
    <t>000 02 02 03 00 02 0000 820</t>
  </si>
  <si>
    <t>000 03 02 00 00 00 0000 000</t>
  </si>
  <si>
    <t>Прочие источники внешнего финансирования дефицитов бюджетов</t>
  </si>
  <si>
    <t>000 03 02 00 00 00 0000 700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</si>
  <si>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</si>
  <si>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>000 05 00 00 00 08 0000 530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</si>
  <si>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</si>
  <si>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000 05 00 00 00 09 0000 530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</si>
  <si>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</si>
  <si>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000 06 00 00 00 00 0000 000</t>
  </si>
  <si>
    <t>Земельные участки, 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</si>
  <si>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</si>
  <si>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</si>
  <si>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</si>
  <si>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>Земельные участки до разграничения государственной собственности на землю</t>
  </si>
  <si>
    <t>000 06 01 00 00 01 0000 430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</si>
  <si>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</si>
  <si>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</si>
  <si>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</si>
  <si>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</si>
  <si>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</si>
  <si>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</si>
  <si>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государственной собственности на землю</t>
  </si>
  <si>
    <t>000 06 02 00 00 01 0000 430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</si>
  <si>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</si>
  <si>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</si>
  <si>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 xml:space="preserve">Приобретение путевок в детские оздоровительные лагеря 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</si>
  <si>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</si>
  <si>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</si>
  <si>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</si>
  <si>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</si>
  <si>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</si>
  <si>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>Приобретение акций и иных форм участия в капитале в  муниципальную собственность</t>
  </si>
  <si>
    <t>000 05 00 00 00 06 0000 530</t>
  </si>
  <si>
    <t>Приобретение акций и иных форм участия в капитале в  собственность Пенсионного фонда Российской Федерации</t>
  </si>
  <si>
    <t>000 05 00 00 00 07 0000 530</t>
  </si>
  <si>
    <t xml:space="preserve"> 1 05 01000 00 0000 110</t>
  </si>
  <si>
    <t xml:space="preserve"> 1 06 01000 00 0000 110</t>
  </si>
  <si>
    <t>1 17 05030 03 0200 180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</si>
  <si>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</si>
  <si>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</si>
  <si>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</si>
  <si>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</si>
  <si>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</si>
  <si>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</si>
  <si>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</si>
  <si>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</si>
  <si>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</si>
  <si>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</si>
  <si>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</si>
  <si>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</si>
  <si>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</si>
  <si>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</si>
  <si>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</si>
  <si>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</si>
  <si>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</si>
  <si>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</si>
  <si>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</si>
  <si>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Увеличение остатков денежных средств финансового резерва бюджета Пенсионного фонда  Российской Федерации</t>
  </si>
  <si>
    <t>000 08 01 01 00 07 0000 510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</si>
  <si>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</si>
  <si>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000 08 01 01 00 07 0001 510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</si>
  <si>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</si>
  <si>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</si>
  <si>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</si>
  <si>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000 08 01 01 00 08 0000 510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</si>
  <si>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</si>
  <si>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>000 08 01 01 00 09 0000 510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</si>
  <si>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</si>
  <si>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000 08 01 02 00 00 0000 510</t>
  </si>
  <si>
    <t>Увеличение остатков  средств финансовых резервов бюджетов Российской Федерации, размещенных в ценные бумаги</t>
  </si>
  <si>
    <t>000 08 01 02 00 01 0000 510</t>
  </si>
  <si>
    <t>Увеличение остатков  средств финансового резерва федерального бюджета, размещенных в ценные бумаги</t>
  </si>
  <si>
    <t>000 08 01 02 00 01 0001 510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</si>
  <si>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</si>
  <si>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</si>
  <si>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</si>
  <si>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</si>
  <si>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</si>
  <si>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</si>
  <si>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</si>
  <si>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</si>
  <si>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</si>
  <si>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</si>
  <si>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</si>
  <si>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 xml:space="preserve">Доходы  местного бюджета Муниципального образования МО Озеро Долгое </t>
  </si>
  <si>
    <t>А</t>
  </si>
  <si>
    <t>1.3.1.1</t>
  </si>
  <si>
    <t>1.4.1.1</t>
  </si>
  <si>
    <t>1.5</t>
  </si>
  <si>
    <t>1.5.1</t>
  </si>
  <si>
    <t>1.5.1.1</t>
  </si>
  <si>
    <t>1.6</t>
  </si>
  <si>
    <t>1.6.1</t>
  </si>
  <si>
    <t>РАСХОДЫ НА ПРОВЕДЕНИЕ ЛЕТНЕЙ ОЗДОРОВИТЕЛЬНОЙ КОМПАНИИ ДЛЯ ДЕТЕЙ, НАХОДЯЩИХСЯ ПОД ОПЕКОЙ</t>
  </si>
  <si>
    <t>600 03 01</t>
  </si>
  <si>
    <t>Утверждено Распоряжением Главы МА МО МО Озеро Долгое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</si>
  <si>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</si>
  <si>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</si>
  <si>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</si>
  <si>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</si>
  <si>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</si>
  <si>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Увеличение прочих остатков  средств бюджетов  субъектов Российской  Федерации, временно размещенных в ценные бумаги</t>
  </si>
  <si>
    <t>000 08 02 02 00 06 0000 510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</si>
  <si>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</si>
  <si>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</si>
  <si>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</si>
  <si>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</si>
  <si>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</si>
  <si>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</si>
  <si>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</si>
  <si>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</si>
  <si>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</si>
  <si>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</si>
  <si>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</si>
  <si>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</si>
  <si>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</si>
  <si>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</si>
  <si>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801</t>
  </si>
  <si>
    <t xml:space="preserve">450 00 00 </t>
  </si>
  <si>
    <t>804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</si>
  <si>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</si>
  <si>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</si>
  <si>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</si>
  <si>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</si>
  <si>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</si>
  <si>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</si>
  <si>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</si>
  <si>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</si>
  <si>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</si>
  <si>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</si>
  <si>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000 08 01 02 00 07 0000 510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</si>
  <si>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</si>
  <si>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000 08 01 02 00 08 0000 510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</si>
  <si>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</si>
  <si>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000 08 01 02 00 09 0000 510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</si>
  <si>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</si>
  <si>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Увеличение прочих  остатков средств бюджетов</t>
  </si>
  <si>
    <t>000 08 02 01 00 00 0000 510</t>
  </si>
  <si>
    <t>Увеличение прочих остатков денежных средств бюджетов</t>
  </si>
  <si>
    <t>000 08 02 01 00 01 0000 510</t>
  </si>
  <si>
    <t>Увеличение прочих остатков денежных средств федерального бюджета</t>
  </si>
  <si>
    <t>000 08 02 01 00 02 0000 510</t>
  </si>
  <si>
    <t>Увеличение прочих остатков денежных средств бюджетов субъектов Российской Федерации</t>
  </si>
  <si>
    <t>000 08 02 01 00 03 0000 510</t>
  </si>
  <si>
    <t xml:space="preserve">Увеличение  остатков денежных средств местных бюджетов </t>
  </si>
  <si>
    <t>000 08 02 01 00 06 0000 510</t>
  </si>
  <si>
    <t>Увеличение  остатков  средств пенсионных накоплений бюджета Пенсионного фонда Российской Федерации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</si>
  <si>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</si>
  <si>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</si>
  <si>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000 08 02 01 00 06 0002 510</t>
  </si>
  <si>
    <t>202 03027 00 0000 151</t>
  </si>
  <si>
    <t>202 03027 03 0000 151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</si>
  <si>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</si>
  <si>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</si>
  <si>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</si>
  <si>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</si>
  <si>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</si>
  <si>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</si>
  <si>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</si>
  <si>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</si>
  <si>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</si>
  <si>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</si>
  <si>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</si>
  <si>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</si>
  <si>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</si>
  <si>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</si>
  <si>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</si>
  <si>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</si>
  <si>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</si>
  <si>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ОФОРМЛЕНИЕ К ПРАЗДНИЧНЫМ МЕРОПРИЯТИЯМ, ОБУСТРОЙСТВО И СОДЕРЖАНИЕ СПОРТИВНО-ДЕТСКИХ ПЛОЩАДОК"</t>
  </si>
  <si>
    <t>Уменьшение прочих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</si>
  <si>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</si>
  <si>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федерального бюджета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</si>
  <si>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</si>
  <si>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</si>
  <si>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 xml:space="preserve">Получение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</si>
  <si>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000 01 01 00 00 01 0000 710</t>
  </si>
  <si>
    <t>Государственные ценные бумаги Российской Федерации, указанные в валюте Российской Федерации</t>
  </si>
  <si>
    <t>000 01 01 00 00 02 0000 710</t>
  </si>
  <si>
    <t>Государственные ценные бумаги субъектов Российской Федерации, указанные в валюте Российской Федерации</t>
  </si>
  <si>
    <t>000 01 01 00 00 03 0000 710</t>
  </si>
  <si>
    <t>Ценные бумаги муниципальных образований</t>
  </si>
  <si>
    <t>000 01 01 00 00 00 0000 800</t>
  </si>
  <si>
    <t xml:space="preserve"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</si>
  <si>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000 01 01 00 00 01 0000 810</t>
  </si>
  <si>
    <t xml:space="preserve">Государственные ценные бумаги Российской Федерации,указанные в валюте Российской Федерации </t>
  </si>
  <si>
    <t>000 01 01 00 00 02 0000 810</t>
  </si>
  <si>
    <t>000 01 01 00 00 03 0000 810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</si>
  <si>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</si>
  <si>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</si>
  <si>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000 02 01 00 00 00 0000 700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</si>
  <si>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</si>
  <si>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</si>
  <si>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</si>
  <si>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</si>
  <si>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</si>
  <si>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</si>
  <si>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</si>
  <si>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</si>
  <si>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ПЕРИОДИЧЕСКАЯ ПЕЧАТЬ И ИЗДАТЕЛЬСТВА</t>
  </si>
  <si>
    <t>8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</si>
  <si>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</si>
  <si>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</si>
  <si>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</si>
  <si>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Уменьшение остатков  средств финансовых резервов, размещенных в ценные бумаги</t>
  </si>
  <si>
    <t xml:space="preserve">Уменьшение остатков  средств финансового резерва федерального бюджета, размещенных в ценные бумаги </t>
  </si>
  <si>
    <t>1 09 04000 00 0000 110</t>
  </si>
  <si>
    <t>Налоги на имущество</t>
  </si>
  <si>
    <t>Уменьшение остатков  средств  Стабилизационного фонда Российской Федерации, размещенных в ценные бумаги</t>
  </si>
  <si>
    <t>4.3</t>
  </si>
  <si>
    <t>4.3.1.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</si>
  <si>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</si>
  <si>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</si>
  <si>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</si>
  <si>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 xml:space="preserve"> 01 00 00 00 00 0000 000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</si>
  <si>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</si>
  <si>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Оценка поступления доходов в 2008 году и прогноз на 2009 год</t>
  </si>
  <si>
    <t>план 2008</t>
  </si>
  <si>
    <t>Оценочное исполнение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</si>
  <si>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</si>
  <si>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3 кв.</t>
  </si>
  <si>
    <t>4 кв.</t>
  </si>
  <si>
    <t>000 01 01 00 00 00 0000 000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</si>
  <si>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</si>
  <si>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000 01 01 00 00 00 0000 700</t>
  </si>
  <si>
    <t>225</t>
  </si>
  <si>
    <t>226</t>
  </si>
  <si>
    <t>500</t>
  </si>
  <si>
    <t>432    00 00</t>
  </si>
  <si>
    <t>800</t>
  </si>
  <si>
    <t>216</t>
  </si>
  <si>
    <t>453</t>
  </si>
  <si>
    <t>1004</t>
  </si>
  <si>
    <t>Выплата ежемесячного пособия на детей ,находящихся под опекой</t>
  </si>
  <si>
    <t>2</t>
  </si>
  <si>
    <t>ВСЕГО</t>
  </si>
  <si>
    <t>Источники</t>
  </si>
  <si>
    <t>Внутреннего финансирования дефицита местного бюджета</t>
  </si>
  <si>
    <t>Наименование</t>
  </si>
  <si>
    <t>Сумма (тыс. руб)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</si>
  <si>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</si>
  <si>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</si>
  <si>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</si>
  <si>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</si>
  <si>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</si>
  <si>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</si>
  <si>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</si>
  <si>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</si>
  <si>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</si>
  <si>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</si>
  <si>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</si>
  <si>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</si>
  <si>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</si>
  <si>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</si>
  <si>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>000 08 02 02 00 09 0000 510</t>
  </si>
  <si>
    <t>Продажа акций и иных форм участия в капитале, находящихся в федеральной собственности</t>
  </si>
  <si>
    <t>000 05 00 00 00 02 0000 630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</si>
  <si>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</si>
  <si>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</si>
  <si>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</si>
  <si>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</si>
  <si>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</si>
  <si>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</si>
  <si>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</si>
  <si>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</si>
  <si>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</si>
  <si>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</si>
  <si>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</si>
  <si>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 xml:space="preserve">Курсовая разница по средствам местных бюджетов </t>
  </si>
  <si>
    <t>000 09 00 00 00 06 0000 171</t>
  </si>
  <si>
    <t>Курсовая разница по средствам бюджета Пенсионного фонда Российской Федерации</t>
  </si>
  <si>
    <t>000 09 00 00 00 06 0001 171</t>
  </si>
  <si>
    <t>Курсовая разница по средствам финансового резерва бюджета Пенсионного фонда Российской Федерации</t>
  </si>
  <si>
    <t>000 09 00 00 00 06 0002 171</t>
  </si>
  <si>
    <t>Курсовая разница по средствам пенсионных накоплений бюджета Пенсионного фонда Российской Федерации</t>
  </si>
  <si>
    <t>000 50 00 00 00 00 0000 000</t>
  </si>
  <si>
    <t>Итого источников внутреннего финансирования</t>
  </si>
  <si>
    <t>РАЗДЕЛ 5.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</si>
  <si>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</si>
  <si>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</si>
  <si>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000 03 01 00 00 00 0000 000</t>
  </si>
  <si>
    <t>Прочие источники  внутреннего финансирования дефицитов бюджетов</t>
  </si>
  <si>
    <t>000 03 01 00 00 00 0000 700</t>
  </si>
  <si>
    <t>собственные</t>
  </si>
  <si>
    <t>год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</si>
  <si>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</si>
  <si>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</si>
  <si>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федерального бюджета</t>
  </si>
  <si>
    <t>000 03 01 00 00 02 0000 710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</si>
  <si>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</si>
  <si>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</si>
  <si>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000 09 00 00 00 01 0001 171</t>
  </si>
  <si>
    <t>Курсовая разница Стабилизационного фонда Российской Федерации</t>
  </si>
  <si>
    <t>000 09 00 00 00 01 0002 171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</si>
  <si>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</si>
  <si>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</si>
  <si>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</si>
  <si>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</si>
  <si>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>Компенсационные выплаты по сбережениям граждан</t>
  </si>
  <si>
    <t>000 03 01 00 00 01 0002 810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</si>
  <si>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</si>
  <si>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</si>
  <si>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</si>
  <si>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</si>
  <si>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</si>
  <si>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</si>
  <si>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</si>
  <si>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</si>
  <si>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</si>
  <si>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</si>
  <si>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</si>
  <si>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</si>
  <si>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</si>
  <si>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</si>
  <si>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000 08 02 02 00 07 0002 610</t>
  </si>
  <si>
    <t>000 02 01 02 00 01 0000 810</t>
  </si>
  <si>
    <t>000 02 01 02 00 02 0000 810</t>
  </si>
  <si>
    <t xml:space="preserve">000 02 01 02 00 03 0000 810 </t>
  </si>
  <si>
    <t>000 02 01 02 00 06 0000 810</t>
  </si>
  <si>
    <t>000 02 01 02 00 07 0000 810</t>
  </si>
  <si>
    <t>000 02 01 02 00 08 0000 810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</si>
  <si>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</si>
  <si>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</si>
  <si>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</si>
  <si>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</si>
  <si>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</si>
  <si>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</si>
  <si>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</si>
  <si>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000 02 01 00 00 00 0000 800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</si>
  <si>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</si>
  <si>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</si>
  <si>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000 02 01 01 00 01 0000 810</t>
  </si>
  <si>
    <t>000 02 01 01 00 02 0000 810</t>
  </si>
  <si>
    <t>000 02 01 01 00 03 0000 810</t>
  </si>
  <si>
    <t>000 02 01 01 00 06 0000 810</t>
  </si>
  <si>
    <t>000 02 01 01 00 07 0000 810</t>
  </si>
  <si>
    <t>000 02 01 01 00 08 0000 810</t>
  </si>
  <si>
    <t>000 02 01 01 00 09 0000 810</t>
  </si>
  <si>
    <t>000 02 01 02 00 00 0000 810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</si>
  <si>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</si>
  <si>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</si>
  <si>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</si>
  <si>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</si>
  <si>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</si>
  <si>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</si>
  <si>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</si>
  <si>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</si>
  <si>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</si>
  <si>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</si>
  <si>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</si>
  <si>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</si>
  <si>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</si>
  <si>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</si>
  <si>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УЧАСТИЕ В ОРГАНИЗАЦИИ И ФИНАНСИРОВАНИИ ВРЕМЕННОГО ТРУДОУСТРОЙСТВА НЕСОВЕРШЕННОЛЕТНИХ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</si>
  <si>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</si>
  <si>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</si>
  <si>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</si>
  <si>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</si>
  <si>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</si>
  <si>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</si>
  <si>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</si>
  <si>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</si>
  <si>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</si>
  <si>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8.4.3</t>
  </si>
  <si>
    <t>8.4.3.1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</si>
  <si>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</si>
  <si>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</si>
  <si>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</si>
  <si>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 решению  Муниципального совета 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</si>
  <si>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</si>
  <si>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</si>
  <si>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</si>
  <si>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</si>
  <si>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</si>
  <si>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</si>
  <si>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</si>
  <si>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</si>
  <si>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</si>
  <si>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</si>
  <si>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</si>
  <si>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</si>
  <si>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</si>
  <si>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</si>
  <si>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</si>
  <si>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</si>
  <si>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</si>
  <si>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</si>
  <si>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</si>
  <si>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</si>
  <si>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</si>
  <si>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</si>
  <si>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</si>
  <si>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</si>
  <si>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 xml:space="preserve">Безвозмездные перечисления организациям, за исключением государственных и муниципальных организаций
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</si>
  <si>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</si>
  <si>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</si>
  <si>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</si>
  <si>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</si>
  <si>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</si>
  <si>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</si>
  <si>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</si>
  <si>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</si>
  <si>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</si>
  <si>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</si>
  <si>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</si>
  <si>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</si>
  <si>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</si>
  <si>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</si>
  <si>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</si>
  <si>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</si>
  <si>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</si>
  <si>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</si>
  <si>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</si>
  <si>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</si>
  <si>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</si>
  <si>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</si>
  <si>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</si>
  <si>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</si>
  <si>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</si>
  <si>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</si>
  <si>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</si>
  <si>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</si>
  <si>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</si>
  <si>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</si>
  <si>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</si>
  <si>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</si>
  <si>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</si>
  <si>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</si>
  <si>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</si>
  <si>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</si>
  <si>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Пенсии, пособия, выплачиваемые организациями сектора государственного управления</t>
  </si>
  <si>
    <t>1003</t>
  </si>
  <si>
    <t>12.2</t>
  </si>
  <si>
    <t>12.2.1</t>
  </si>
  <si>
    <t>17</t>
  </si>
  <si>
    <t>17.1</t>
  </si>
  <si>
    <t>17.1.1</t>
  </si>
  <si>
    <t>к бюджету от 30.11.2011</t>
  </si>
  <si>
    <t>Приложение 1</t>
  </si>
  <si>
    <t>ДОХОДЫ ОТ ОКАЗАНИЯ ПЛАТНЫХ УСЛУГ (РАБОТ) И КОМПЕНСАЦИИ ЗАТРАТ ГОСУДАРСТВА</t>
  </si>
  <si>
    <t xml:space="preserve">Прочие доходы 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</si>
  <si>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</si>
  <si>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</si>
  <si>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</si>
  <si>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</si>
  <si>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</si>
  <si>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</si>
  <si>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</si>
  <si>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</si>
  <si>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</si>
  <si>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</si>
  <si>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</si>
  <si>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</si>
  <si>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</si>
  <si>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к бюджету от 14.03.2012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</si>
  <si>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</si>
  <si>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</si>
  <si>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</si>
  <si>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</si>
  <si>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</si>
  <si>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</si>
  <si>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</si>
  <si>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</si>
  <si>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</si>
  <si>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</si>
  <si>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</si>
  <si>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</si>
  <si>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САМОУПРАВЛЕНИЯ,МУНИЦИПАЛЬНЫХ ПРЕДПРИЯТИЙ И УЧРЕЖДЕНИЙ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</si>
  <si>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</si>
  <si>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</si>
  <si>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</si>
  <si>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</si>
  <si>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</si>
  <si>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</si>
  <si>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</si>
  <si>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</si>
  <si>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</si>
  <si>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</si>
  <si>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</si>
  <si>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</si>
  <si>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</si>
  <si>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</si>
  <si>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</si>
  <si>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</si>
  <si>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</si>
  <si>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</si>
  <si>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</si>
  <si>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</si>
  <si>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</si>
  <si>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</si>
  <si>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</si>
  <si>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</si>
  <si>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</si>
  <si>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</si>
  <si>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</si>
  <si>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</si>
  <si>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</si>
  <si>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</si>
  <si>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</si>
  <si>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</si>
  <si>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</si>
  <si>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</si>
  <si>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</si>
  <si>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</si>
  <si>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</si>
  <si>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</si>
  <si>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</si>
  <si>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</si>
  <si>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</si>
  <si>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</si>
  <si>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</si>
  <si>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</si>
  <si>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</si>
  <si>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</si>
  <si>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</si>
  <si>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</si>
  <si>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</si>
  <si>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330 01 00</t>
  </si>
  <si>
    <t>Связь и информатика</t>
  </si>
  <si>
    <t xml:space="preserve">Информационные технологии и связь 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</si>
  <si>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</si>
  <si>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</si>
  <si>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</si>
  <si>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</si>
  <si>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</si>
  <si>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</si>
  <si>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</si>
  <si>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</si>
  <si>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</si>
  <si>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</si>
  <si>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</si>
  <si>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</si>
  <si>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</si>
  <si>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</si>
  <si>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</si>
  <si>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</si>
  <si>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</si>
  <si>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</si>
  <si>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</si>
  <si>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</si>
  <si>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Доходы от компенсации затрат государства</t>
  </si>
  <si>
    <t>113 02990 00 0000 130</t>
  </si>
  <si>
    <t>Прочие доходы от компесации затрат государства</t>
  </si>
  <si>
    <t>Прочие доходы  от компесации затрат бюджетов внутригородских муниципальных обрахований городов федерального значения Москвы и Санкт-Петербурга</t>
  </si>
  <si>
    <t>322</t>
  </si>
  <si>
    <t>092 08 00</t>
  </si>
  <si>
    <t>РАСХОДЫ НА ПОДДЕРЖАНИЕ САЙТА МО МО ОЗЕРО ДОЛГОЕ</t>
  </si>
  <si>
    <t>Фонд оплаты труда и страховые взносы</t>
  </si>
  <si>
    <t>121</t>
  </si>
  <si>
    <t>002 04 00</t>
  </si>
  <si>
    <t>Закупка товаров, работ, услуг в сфере информационно-коммуникационных технологий</t>
  </si>
  <si>
    <t>092 09 00</t>
  </si>
  <si>
    <t>Уплата прочих налогов, сборов и иных платежей</t>
  </si>
  <si>
    <t>Уплата налога на имущество организаций и земельного налога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</si>
  <si>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</si>
  <si>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ПРИОБРЕТЕНИЕ И СОДЕРЖАНИЕ ИНФОРМАЦИОННОГО ОБОРУДОВАНИЯ В ОБЩЕСТВЕННЫХ МЕСТАХ</t>
  </si>
  <si>
    <t>428 01 02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</si>
  <si>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</si>
  <si>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</si>
  <si>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</si>
  <si>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</si>
  <si>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</si>
  <si>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</si>
  <si>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</si>
  <si>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ТЕКУЩИЙ РЕМОНТ ПРИДОМОВЫХ ТЕРРИТОРИЙ И ДВОРОВЫХ ТЕРРИТОРИЙ , ВКЛЮЧАЯ ПРОЕЗДЫ И ВЪЕЗДЫ,ПЕШЕХОДНЫЕ ДОРОЖКИ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</si>
  <si>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</si>
  <si>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</si>
  <si>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</si>
  <si>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</si>
  <si>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</si>
  <si>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</si>
  <si>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</si>
  <si>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</si>
  <si>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</si>
  <si>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</si>
  <si>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</si>
  <si>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Среднесрочный финансовый план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</si>
  <si>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</si>
  <si>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</si>
  <si>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</si>
  <si>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</si>
  <si>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</si>
  <si>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</si>
  <si>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</si>
  <si>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</si>
  <si>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</si>
  <si>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</si>
  <si>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</si>
  <si>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</si>
  <si>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</si>
  <si>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</si>
  <si>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</si>
  <si>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</si>
  <si>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</si>
  <si>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</si>
  <si>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</si>
  <si>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</si>
  <si>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 xml:space="preserve">                                          09.01.2013 Г.</t>
  </si>
  <si>
    <t>изм. 31.01.2013 г.</t>
  </si>
  <si>
    <t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t>
  </si>
  <si>
    <t>3.1.</t>
  </si>
  <si>
    <t>4.2.1.2</t>
  </si>
  <si>
    <t>4.2.1.3</t>
  </si>
  <si>
    <t>4.2.2</t>
  </si>
  <si>
    <t>4.2.2.1</t>
  </si>
  <si>
    <t>6.4</t>
  </si>
  <si>
    <t>6.4.1</t>
  </si>
  <si>
    <t>6.5</t>
  </si>
  <si>
    <t>6.5.1</t>
  </si>
  <si>
    <t>6.6</t>
  </si>
  <si>
    <t>6.6.1</t>
  </si>
  <si>
    <t>6.7</t>
  </si>
  <si>
    <t>6.7.1</t>
  </si>
  <si>
    <t>6.8</t>
  </si>
  <si>
    <t>6.8.1</t>
  </si>
  <si>
    <t>7.1.1.1</t>
  </si>
  <si>
    <t>7.1.2</t>
  </si>
  <si>
    <t>7.1.2.1</t>
  </si>
  <si>
    <t>7.2</t>
  </si>
  <si>
    <t>7.2.1</t>
  </si>
  <si>
    <t>10.1.1.1</t>
  </si>
  <si>
    <t>10.1.2</t>
  </si>
  <si>
    <t>10.1.2.1</t>
  </si>
  <si>
    <t>10.1.3</t>
  </si>
  <si>
    <t>10.1.3.1</t>
  </si>
  <si>
    <t>10.1.4</t>
  </si>
  <si>
    <t>10.1.4.1</t>
  </si>
  <si>
    <t>10.2</t>
  </si>
  <si>
    <t>10.2.1</t>
  </si>
  <si>
    <t>10.2.1.1</t>
  </si>
  <si>
    <t>10.2.2</t>
  </si>
  <si>
    <t>10.2.2.1</t>
  </si>
  <si>
    <t>10.2.3</t>
  </si>
  <si>
    <t>10.2.3.1</t>
  </si>
  <si>
    <t>10.3</t>
  </si>
  <si>
    <t>10.3.1</t>
  </si>
  <si>
    <t>10.3.1.1</t>
  </si>
  <si>
    <t>10.3.2</t>
  </si>
  <si>
    <t>10.3.2.1</t>
  </si>
  <si>
    <t>10.3.3</t>
  </si>
  <si>
    <t>10.3.3.1</t>
  </si>
  <si>
    <t>10.3.4</t>
  </si>
  <si>
    <t>10.3.4.1</t>
  </si>
  <si>
    <t>10.4</t>
  </si>
  <si>
    <t>10.4.1</t>
  </si>
  <si>
    <t>10.4.1.1</t>
  </si>
  <si>
    <t>10.4.2</t>
  </si>
  <si>
    <t>10.4.2.1</t>
  </si>
  <si>
    <t>10.4.3</t>
  </si>
  <si>
    <t>10.4.3.1</t>
  </si>
  <si>
    <t>19</t>
  </si>
  <si>
    <t>19.1</t>
  </si>
  <si>
    <t>19.1.1</t>
  </si>
  <si>
    <t>795 06 00</t>
  </si>
  <si>
    <t xml:space="preserve">Другие вопросы в области культуры, кинематографии
</t>
  </si>
  <si>
    <t>ЦЕЛЕВАЯ ПРОГРАММА ПО ОРГАНИЗАЦИИ И ПРОВЕДЕНИЮ ДОСУГОВЫХ МЕРОПРИЯТИЙ ДЛЯ ЖИТЕЛЕЙ МУНИЦИПАЛЬНОГО ОБРАЗОВАНИЯ</t>
  </si>
  <si>
    <t>местного бюджета МО МО Озеро Долгое на 2014 год</t>
  </si>
  <si>
    <t>ИЗБИРАТЕЛЬНАЯ КОМИССИЯ МО МО ОЗЕРО ДОЛГОЕ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</si>
  <si>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</si>
  <si>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</si>
  <si>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</si>
  <si>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</si>
  <si>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2016 г</t>
  </si>
  <si>
    <t>Налог, взимаемый в связи с применением патентной системы налогобложения</t>
  </si>
  <si>
    <t xml:space="preserve">020 01 01 </t>
  </si>
  <si>
    <t>020 01 03</t>
  </si>
  <si>
    <t>Повышение правовой культуры избирателей и обучение организаторов выборов</t>
  </si>
  <si>
    <t>020 01 00</t>
  </si>
  <si>
    <t xml:space="preserve"> Проведение муниципальных выборов</t>
  </si>
  <si>
    <t>ПРОВЕДЕНИЕ МУНИЦИПАЛЬНЫХ ВЫБОРОВ</t>
  </si>
  <si>
    <t>к бюджету от 23.10.2013</t>
  </si>
  <si>
    <t>О107</t>
  </si>
  <si>
    <t>Пособия, компенсации, меры социальной поддержки по публичным нормативным обязательствам</t>
  </si>
  <si>
    <t>изм. №01-04/1</t>
  </si>
  <si>
    <t>2014г</t>
  </si>
  <si>
    <t>2016г</t>
  </si>
  <si>
    <t>№ п/п</t>
  </si>
  <si>
    <t>Глава муниципального образования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</si>
  <si>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</si>
  <si>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</si>
  <si>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</si>
  <si>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</si>
  <si>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</si>
  <si>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</si>
  <si>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</si>
  <si>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</si>
  <si>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</si>
  <si>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</si>
  <si>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</si>
  <si>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</si>
  <si>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</si>
  <si>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</si>
  <si>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</si>
  <si>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</si>
  <si>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</si>
  <si>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</si>
  <si>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</si>
  <si>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</si>
  <si>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</si>
  <si>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</si>
  <si>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</si>
  <si>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</si>
  <si>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</si>
  <si>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</si>
  <si>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</si>
  <si>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</si>
  <si>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</si>
  <si>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</si>
  <si>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</si>
  <si>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</si>
  <si>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r>
      <t xml:space="preserve">НА  </t>
    </r>
    <r>
      <rPr>
        <b/>
        <sz val="12"/>
        <rFont val="Times New Roman"/>
        <family val="1"/>
      </rPr>
      <t xml:space="preserve">2014 </t>
    </r>
    <r>
      <rPr>
        <sz val="12"/>
        <rFont val="Times New Roman"/>
        <family val="1"/>
      </rPr>
      <t xml:space="preserve"> ГОД</t>
    </r>
  </si>
  <si>
    <t xml:space="preserve"> 1 16 33030 03 0000 140</t>
  </si>
  <si>
    <t xml:space="preserve"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   внутригородских    муниципальных образований     городов федерального значения Москвы и Санкт-Петербурга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</si>
  <si>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</si>
  <si>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</si>
  <si>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</si>
  <si>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</si>
  <si>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</si>
  <si>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 субсидий бюджетным, автономным учреждениям и некомерческим организациям</t>
  </si>
  <si>
    <t>3.26</t>
  </si>
  <si>
    <t>3.26.1</t>
  </si>
  <si>
    <t>Приложение № 3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</si>
  <si>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</si>
  <si>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</si>
  <si>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</si>
  <si>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</si>
  <si>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</si>
  <si>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</si>
  <si>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09</t>
  </si>
  <si>
    <t xml:space="preserve"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</si>
  <si>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05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</si>
  <si>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</si>
  <si>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</si>
  <si>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</si>
  <si>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</si>
  <si>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</si>
  <si>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</si>
  <si>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</si>
  <si>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</si>
  <si>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</si>
  <si>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1.4.1</t>
  </si>
  <si>
    <t>1.2.2</t>
  </si>
  <si>
    <t>1.2.3</t>
  </si>
  <si>
    <t>1.3.2</t>
  </si>
  <si>
    <t>1.3.3</t>
  </si>
  <si>
    <t>5.2.</t>
  </si>
  <si>
    <t>5.2.2</t>
  </si>
  <si>
    <t>5.3.2</t>
  </si>
  <si>
    <t>08</t>
  </si>
  <si>
    <t>Другие вопросы в области культуры, кинематографии</t>
  </si>
  <si>
    <t>7.2.2</t>
  </si>
  <si>
    <t>7.2.3</t>
  </si>
  <si>
    <t>1.4.2</t>
  </si>
  <si>
    <t>КР</t>
  </si>
  <si>
    <t>КПР</t>
  </si>
  <si>
    <t>КЦСР</t>
  </si>
  <si>
    <t>КВР</t>
  </si>
  <si>
    <t>1.2.2.1</t>
  </si>
  <si>
    <t>1.2.3.1</t>
  </si>
  <si>
    <t>1.2.3.2</t>
  </si>
  <si>
    <t>1.3.2.1</t>
  </si>
  <si>
    <t>1.3.2.2</t>
  </si>
  <si>
    <t>1.3.2.3</t>
  </si>
  <si>
    <t>1.3.3.1</t>
  </si>
  <si>
    <t>1.4.1.2</t>
  </si>
  <si>
    <t>1.4.2.1</t>
  </si>
  <si>
    <t>4.1.2.1</t>
  </si>
  <si>
    <t>4.1.3.1</t>
  </si>
  <si>
    <t>4.1.4.1</t>
  </si>
  <si>
    <t>4.1.5.1</t>
  </si>
  <si>
    <t>4.1.6.1</t>
  </si>
  <si>
    <t>4.1.7.1</t>
  </si>
  <si>
    <t>4.1.8.1</t>
  </si>
  <si>
    <t>4.1.9.1</t>
  </si>
  <si>
    <t>4.1.10.1</t>
  </si>
  <si>
    <t>5.1.1.1</t>
  </si>
  <si>
    <t>5.1.2</t>
  </si>
  <si>
    <t>5.1.2.1</t>
  </si>
  <si>
    <t>5.2.1.1</t>
  </si>
  <si>
    <t>5.2.2.1</t>
  </si>
  <si>
    <t>5.3.1.1</t>
  </si>
  <si>
    <t>5.3.2.1</t>
  </si>
  <si>
    <t>6.2.1.1</t>
  </si>
  <si>
    <t>7.2.1.1</t>
  </si>
  <si>
    <t>7.2.1.2</t>
  </si>
  <si>
    <t>7.2.2.1</t>
  </si>
  <si>
    <t>7.2.3.1</t>
  </si>
  <si>
    <t>8.1.1.1</t>
  </si>
  <si>
    <t>Рева О.В.</t>
  </si>
  <si>
    <t>___________________/_Бирюкова Н.П./                                      ________________/Рева О.В./</t>
  </si>
  <si>
    <t>Начальник планово-бюджетного отдела МА МО МО Озеро Долгое                                             Рева О.В.</t>
  </si>
  <si>
    <t>к бюджету от 23.10.2013.</t>
  </si>
  <si>
    <t>по расходам и источникам финансирования дефицита бюджета на 2014 год</t>
  </si>
  <si>
    <t>Председатель ИКМО Озеро Долгое</t>
  </si>
  <si>
    <t>Ходырева С.Н.</t>
  </si>
  <si>
    <t xml:space="preserve"> Утверждено Распоряжением МА МО Озеро Долгое</t>
  </si>
  <si>
    <t>Утверждено Решением ИКМО Озеро Долгое</t>
  </si>
  <si>
    <t>Иные пенсии, социальные доплаты к пенсиям</t>
  </si>
  <si>
    <t>Утверждено Распоряжением МА МО МО Озеро Долгое</t>
  </si>
  <si>
    <t xml:space="preserve">Сводная бюджетная роспись  МО МО Озеро Долгое </t>
  </si>
  <si>
    <t>0111</t>
  </si>
  <si>
    <t>0401</t>
  </si>
  <si>
    <t>0804</t>
  </si>
  <si>
    <t>КОМПЕнСАЦИЯ  ДЕПУТАТАМ, ОСУЩЕСТВЛЯЮЩИМ СВОИ ПОЛНОМОЧИЯ НА НЕПОСТОЯННОЙ ОСНОВЕ</t>
  </si>
  <si>
    <t>132.1</t>
  </si>
  <si>
    <t>17.1.2</t>
  </si>
  <si>
    <t>17.2</t>
  </si>
  <si>
    <t>17.2.1</t>
  </si>
  <si>
    <t>17.3</t>
  </si>
  <si>
    <t>17.3.1</t>
  </si>
  <si>
    <t>№ 02-03-02 от 03.02.2014</t>
  </si>
  <si>
    <t>к бюджету от 19.02.2014</t>
  </si>
  <si>
    <t>№ 02-03-03 от 19.02.2014</t>
  </si>
  <si>
    <t>№ 6 от 09.01.2014</t>
  </si>
  <si>
    <t>№ 02-02-13 от 19.02.2014</t>
  </si>
  <si>
    <t>№ 02-03-04 от 28.02.2014</t>
  </si>
  <si>
    <t>Уплата прочих налогов,сборов и иных платежей</t>
  </si>
  <si>
    <t>№ 02-03-05 от 12.03.2014</t>
  </si>
  <si>
    <t>№ 02-02-20 от 12.03.2014</t>
  </si>
  <si>
    <t>Иные выплаты населению</t>
  </si>
  <si>
    <t>№ 02-03-06 от 27.03.2014</t>
  </si>
  <si>
    <t>к бюджету от 23.04.2014</t>
  </si>
  <si>
    <t>№ 02-03-07 от 23.04.2014</t>
  </si>
  <si>
    <t>1.2.3.3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</si>
  <si>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</si>
  <si>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</si>
  <si>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Москвы и Санкт-Петербурга</t>
  </si>
  <si>
    <t>Увеличение   прочих остатков денежных средств бюджетов внутригородских муниципальных образований Москвы и Санкт-Петербурга</t>
  </si>
  <si>
    <t>№ 02-03-08 от 14.05.2014</t>
  </si>
  <si>
    <t>к бюджету от 14.05.2014</t>
  </si>
  <si>
    <t>№ 02-02-23/1  от 27.03.2014</t>
  </si>
  <si>
    <t>с измен. № 13 от 14.05.2014</t>
  </si>
  <si>
    <t>Денежные взыскания (штрафы) и иные суммы, взыскиваемые с лиц, виновных  в совершении преступлений, и в возмещение ущерба имуществу</t>
  </si>
  <si>
    <t xml:space="preserve"> 1 16 33030 00 0000 140</t>
  </si>
  <si>
    <t xml:space="preserve"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</t>
  </si>
  <si>
    <t>Приложение</t>
  </si>
  <si>
    <t>с измен. № 01-04/35 от 07.05.2014</t>
  </si>
  <si>
    <t>№ 02-03-09 от 23.06.2014</t>
  </si>
  <si>
    <t>№ 02-03-10 от 27.06.2014</t>
  </si>
  <si>
    <t>№ 02-02-45  от 30.06.2014</t>
  </si>
  <si>
    <t>на 2015 год</t>
  </si>
  <si>
    <t>№ 02-02-01 от 09.01.2015</t>
  </si>
  <si>
    <t>местного бюджета МО МО Озеро Долгое на 2015 год</t>
  </si>
  <si>
    <t>№ 02-03-01 от 09.01.2015</t>
  </si>
  <si>
    <t>Уплата иных платежей</t>
  </si>
  <si>
    <t>1.2.</t>
  </si>
  <si>
    <t>968 01 05 0201 03 0000 510</t>
  </si>
  <si>
    <t>968 01 05 0201 03 0000 610</t>
  </si>
  <si>
    <t>Шелгунова М.В.</t>
  </si>
  <si>
    <t>РАСХОДЫ НА ОСУЩЕСТВЛЕНИЕ ЗАЩИТЫ ПРАВ ПОТРЕБИТЕЛЕЙ</t>
  </si>
  <si>
    <t>092 10 00</t>
  </si>
  <si>
    <t>Целевая программа по содействия развитию малого бизнеса на территории МО</t>
  </si>
  <si>
    <t>795 07 00</t>
  </si>
  <si>
    <t>795 08 00</t>
  </si>
  <si>
    <t>Целевая программа по военно-патриотическому воспитанию граждан муниципального образования</t>
  </si>
  <si>
    <t xml:space="preserve"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t>
  </si>
  <si>
    <t>795 09 00</t>
  </si>
  <si>
    <t>795 10 00</t>
  </si>
  <si>
    <t>795 03 00</t>
  </si>
  <si>
    <t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</si>
  <si>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>795 11 00</t>
  </si>
  <si>
    <t>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</si>
  <si>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ЛИКВИДАЦИЯ НЕСАНКЦИОНИРОВАННЫХ СВАЛОК БЫТОВЫХ ОТХОДОВ, МУСОРА, УБОРКА ТЕРРИТОРИЙ, ВОДНЫХ АКВАТОРИЙ, ТУПИКОВ И ПРОЕЗДОВ</t>
  </si>
  <si>
    <t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t>
  </si>
  <si>
    <t>ОЗЕЛЕНЕНИЕ , СОДЕРЖАНИЕ И РЕМОНТ ТЕРРИТОРИЙ  ЗЕЛЕНЫХ НАСАЖДЕНИЙ ВНУТРИКВАРТАЛЬНОГО ОЗЕЛЕНЕНИЯ, КОМПЕНСАЦИОННОЕ ОЗЕЛЕНЕНИЕ</t>
  </si>
  <si>
    <t xml:space="preserve">Перечень и коды целевых статей, применяемых в местном бюджете МО МО Озеро Долгое на 2015 год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</si>
  <si>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</si>
  <si>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002  80 10</t>
  </si>
  <si>
    <t>002 80 10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</si>
  <si>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</si>
  <si>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</si>
  <si>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002  80 31</t>
  </si>
  <si>
    <t xml:space="preserve">002 80 31 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</si>
  <si>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</si>
  <si>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</si>
  <si>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</si>
  <si>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</si>
  <si>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 xml:space="preserve">Целевая программа по организации и проведению досуговых мероприятий для жителей МО МО Озеро Долгое </t>
  </si>
  <si>
    <t xml:space="preserve">Пособия, компенсации и иные социальные выплаты
гражданам, кроме публичных нормативных обязательств
</t>
  </si>
  <si>
    <t>1.3.2.4</t>
  </si>
  <si>
    <t>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t>
  </si>
  <si>
    <t>Целевая программа  по участию в деятельности по профилактике правонарушений в Санкт-Петербурге на территории МО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</si>
  <si>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и муниципальных служащих  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</si>
  <si>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t>
  </si>
  <si>
    <t xml:space="preserve">Расходы на организацию профессионального образования и дополнительного профессионального образования для  муниципальных служащих  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</si>
  <si>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</si>
  <si>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</si>
  <si>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</si>
  <si>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</si>
  <si>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</si>
  <si>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</si>
  <si>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</si>
  <si>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</si>
  <si>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1.5.2.1</t>
  </si>
  <si>
    <t>1.5.3.1</t>
  </si>
  <si>
    <t>1.5.4.1</t>
  </si>
  <si>
    <t>1.5.5.1</t>
  </si>
  <si>
    <t>1.5.6.1</t>
  </si>
  <si>
    <t>1.5.7.1</t>
  </si>
  <si>
    <t>1.5.8.1</t>
  </si>
  <si>
    <t>1.5.9.1</t>
  </si>
  <si>
    <t>1.2.4</t>
  </si>
  <si>
    <t xml:space="preserve">в                        </t>
  </si>
  <si>
    <t>Муниципального образования МО Озеро Долгое на 2015 год</t>
  </si>
  <si>
    <t>Распределение бюджетных ассигнований по  разделам и подразделам, целевым статьям (муниципальным программам и непрограммным направлениям деятельности) и группам видов расходов классификации расходов местного бюджета Муниципального образования МО Озеро Долгое</t>
  </si>
  <si>
    <t>№ 01-04/74 от 15.10.2014</t>
  </si>
  <si>
    <t>на 2015-2017 гг</t>
  </si>
  <si>
    <t>РАСХОДЫ НА ОСУЩЕСТВЛЕНИЕ ЗАКУПОК ТОВАРОВ, РАБОТ, УСЛУГ ДЛЯ ОБЕСПЕЧЕНИЯ МУНИЦИПАЛЬНЫХ НУЖД</t>
  </si>
  <si>
    <t>2015</t>
  </si>
  <si>
    <t>2017г</t>
  </si>
  <si>
    <t xml:space="preserve"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t>
  </si>
  <si>
    <t>1200</t>
  </si>
  <si>
    <t>1100</t>
  </si>
  <si>
    <t>1102</t>
  </si>
  <si>
    <t>1202</t>
  </si>
  <si>
    <t>№ 01-04/66 от 15.09.2014</t>
  </si>
  <si>
    <t>20</t>
  </si>
  <si>
    <t>40</t>
  </si>
  <si>
    <t>1.3.</t>
  </si>
  <si>
    <t>1.3.4</t>
  </si>
  <si>
    <t>1.3.5</t>
  </si>
  <si>
    <t>1.3.6</t>
  </si>
  <si>
    <t>1.3.7</t>
  </si>
  <si>
    <t>1.3.8</t>
  </si>
  <si>
    <t>2.1.</t>
  </si>
  <si>
    <t>5.2.3</t>
  </si>
  <si>
    <t>5.2.4</t>
  </si>
  <si>
    <t>5.2.5</t>
  </si>
  <si>
    <t>6.2.2</t>
  </si>
  <si>
    <t xml:space="preserve">             Приложение  № 5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</si>
  <si>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</si>
  <si>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</si>
  <si>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 20 от 03.12.2014 г.</t>
  </si>
  <si>
    <t>№ 20 от 03.12.2014</t>
  </si>
  <si>
    <t>№ 20 от 03.12.2014г.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</si>
</sst>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</numFmts>
  <fonts count="147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sz val="14"/>
      <name val="Arial Cyr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Arial Cyr"/>
      <family val="2"/>
    </font>
    <font>
      <i/>
      <sz val="9"/>
      <color indexed="8"/>
      <name val="Arial Cyr"/>
      <family val="2"/>
    </font>
    <font>
      <i/>
      <sz val="8"/>
      <color indexed="8"/>
      <name val="Arial Cyr"/>
      <family val="2"/>
    </font>
    <font>
      <i/>
      <sz val="8"/>
      <color indexed="10"/>
      <name val="Arial Cyr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Arial Cyr"/>
      <family val="0"/>
    </font>
    <font>
      <b/>
      <i/>
      <sz val="9"/>
      <color indexed="8"/>
      <name val="Arial Cyr"/>
      <family val="0"/>
    </font>
    <font>
      <sz val="10"/>
      <color indexed="10"/>
      <name val="Arial Cyr"/>
      <family val="0"/>
    </font>
    <font>
      <i/>
      <sz val="9"/>
      <color indexed="10"/>
      <name val="Arial Cyr"/>
      <family val="0"/>
    </font>
    <font>
      <b/>
      <sz val="10"/>
      <color indexed="36"/>
      <name val="Arial Cyr"/>
      <family val="0"/>
    </font>
    <font>
      <b/>
      <sz val="9"/>
      <color indexed="36"/>
      <name val="Arial Cyr"/>
      <family val="0"/>
    </font>
    <font>
      <b/>
      <i/>
      <sz val="9"/>
      <color indexed="36"/>
      <name val="Arial Cyr"/>
      <family val="0"/>
    </font>
    <font>
      <i/>
      <sz val="10"/>
      <color indexed="36"/>
      <name val="Arial Cyr"/>
      <family val="0"/>
    </font>
    <font>
      <i/>
      <sz val="9"/>
      <color indexed="36"/>
      <name val="Arial Cyr"/>
      <family val="0"/>
    </font>
    <font>
      <sz val="10"/>
      <color indexed="36"/>
      <name val="Arial Cyr"/>
      <family val="0"/>
    </font>
    <font>
      <i/>
      <sz val="8"/>
      <color indexed="36"/>
      <name val="Arial Cyr"/>
      <family val="0"/>
    </font>
    <font>
      <sz val="9"/>
      <color indexed="36"/>
      <name val="Arial Cyr"/>
      <family val="0"/>
    </font>
    <font>
      <b/>
      <sz val="8"/>
      <color indexed="36"/>
      <name val="Arial Cyr"/>
      <family val="0"/>
    </font>
    <font>
      <b/>
      <sz val="11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0"/>
      <color theme="1"/>
      <name val="Arial Cyr"/>
      <family val="2"/>
    </font>
    <font>
      <i/>
      <sz val="9"/>
      <color theme="1"/>
      <name val="Arial Cyr"/>
      <family val="2"/>
    </font>
    <font>
      <i/>
      <sz val="8"/>
      <color theme="1"/>
      <name val="Arial Cyr"/>
      <family val="2"/>
    </font>
    <font>
      <i/>
      <sz val="8"/>
      <color rgb="FFFF0000"/>
      <name val="Arial Cyr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Arial Cyr"/>
      <family val="0"/>
    </font>
    <font>
      <b/>
      <i/>
      <sz val="9"/>
      <color theme="1"/>
      <name val="Arial Cyr"/>
      <family val="0"/>
    </font>
    <font>
      <sz val="10"/>
      <color rgb="FFFF0000"/>
      <name val="Arial Cyr"/>
      <family val="0"/>
    </font>
    <font>
      <i/>
      <sz val="9"/>
      <color rgb="FFFF0000"/>
      <name val="Arial Cyr"/>
      <family val="0"/>
    </font>
    <font>
      <b/>
      <sz val="10"/>
      <color theme="7"/>
      <name val="Arial Cyr"/>
      <family val="0"/>
    </font>
    <font>
      <b/>
      <sz val="9"/>
      <color theme="7"/>
      <name val="Arial Cyr"/>
      <family val="0"/>
    </font>
    <font>
      <b/>
      <i/>
      <sz val="9"/>
      <color theme="7"/>
      <name val="Arial Cyr"/>
      <family val="0"/>
    </font>
    <font>
      <i/>
      <sz val="10"/>
      <color theme="7"/>
      <name val="Arial Cyr"/>
      <family val="0"/>
    </font>
    <font>
      <i/>
      <sz val="9"/>
      <color theme="7"/>
      <name val="Arial Cyr"/>
      <family val="0"/>
    </font>
    <font>
      <sz val="10"/>
      <color theme="7"/>
      <name val="Arial Cyr"/>
      <family val="0"/>
    </font>
    <font>
      <i/>
      <sz val="8"/>
      <color theme="7"/>
      <name val="Arial Cyr"/>
      <family val="0"/>
    </font>
    <font>
      <sz val="9"/>
      <color theme="7"/>
      <name val="Arial Cyr"/>
      <family val="0"/>
    </font>
    <font>
      <b/>
      <sz val="8"/>
      <color theme="7"/>
      <name val="Arial Cyr"/>
      <family val="0"/>
    </font>
    <font>
      <b/>
      <sz val="11"/>
      <color theme="7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EF2F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5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1" applyNumberFormat="0" applyAlignment="0" applyProtection="0"/>
    <xf numFmtId="0" fontId="110" fillId="27" borderId="2" applyNumberFormat="0" applyAlignment="0" applyProtection="0"/>
    <xf numFmtId="0" fontId="111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28" borderId="7" applyNumberFormat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119" fillId="30" borderId="0" applyNumberFormat="0" applyBorder="0" applyAlignment="0" applyProtection="0"/>
    <xf numFmtId="0" fontId="12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3" fillId="32" borderId="0" applyNumberFormat="0" applyBorder="0" applyAlignment="0" applyProtection="0"/>
  </cellStyleXfs>
  <cellXfs count="319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34" borderId="1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9" xfId="0" applyNumberFormat="1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14" fillId="36" borderId="15" xfId="0" applyNumberFormat="1" applyFont="1" applyFill="1" applyBorder="1" applyAlignment="1">
      <alignment horizontal="center" vertical="center" wrapText="1"/>
    </xf>
    <xf numFmtId="0" fontId="0" fillId="37" borderId="17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33" fillId="38" borderId="10" xfId="0" applyNumberFormat="1" applyFont="1" applyFill="1" applyBorder="1" applyAlignment="1">
      <alignment horizontal="center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2" fillId="38" borderId="10" xfId="0" applyNumberFormat="1" applyFont="1" applyFill="1" applyBorder="1" applyAlignment="1">
      <alignment horizontal="center" vertical="top" wrapText="1"/>
    </xf>
    <xf numFmtId="49" fontId="33" fillId="38" borderId="20" xfId="0" applyNumberFormat="1" applyFont="1" applyFill="1" applyBorder="1" applyAlignment="1">
      <alignment horizontal="center" vertical="top" wrapText="1"/>
    </xf>
    <xf numFmtId="49" fontId="33" fillId="38" borderId="2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49" fontId="33" fillId="38" borderId="10" xfId="0" applyNumberFormat="1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center" vertical="center"/>
    </xf>
    <xf numFmtId="49" fontId="32" fillId="38" borderId="22" xfId="0" applyNumberFormat="1" applyFont="1" applyFill="1" applyBorder="1" applyAlignment="1">
      <alignment horizontal="justify" vertical="justify" wrapText="1"/>
    </xf>
    <xf numFmtId="49" fontId="33" fillId="38" borderId="22" xfId="0" applyNumberFormat="1" applyFont="1" applyFill="1" applyBorder="1" applyAlignment="1">
      <alignment horizontal="justify" vertical="justify" wrapText="1"/>
    </xf>
    <xf numFmtId="49" fontId="32" fillId="38" borderId="23" xfId="0" applyNumberFormat="1" applyFont="1" applyFill="1" applyBorder="1" applyAlignment="1">
      <alignment horizontal="justify" vertical="justify" wrapText="1"/>
    </xf>
    <xf numFmtId="49" fontId="13" fillId="38" borderId="24" xfId="0" applyNumberFormat="1" applyFont="1" applyFill="1" applyBorder="1" applyAlignment="1">
      <alignment horizontal="justify" vertical="justify" wrapText="1"/>
    </xf>
    <xf numFmtId="49" fontId="16" fillId="38" borderId="23" xfId="0" applyNumberFormat="1" applyFont="1" applyFill="1" applyBorder="1" applyAlignment="1">
      <alignment horizontal="justify" vertical="justify" wrapText="1"/>
    </xf>
    <xf numFmtId="49" fontId="32" fillId="38" borderId="22" xfId="0" applyNumberFormat="1" applyFont="1" applyFill="1" applyBorder="1" applyAlignment="1">
      <alignment horizontal="justify" vertical="justify" wrapText="1"/>
    </xf>
    <xf numFmtId="49" fontId="32" fillId="38" borderId="14" xfId="0" applyNumberFormat="1" applyFont="1" applyFill="1" applyBorder="1" applyAlignment="1">
      <alignment horizontal="center" vertical="top" wrapText="1"/>
    </xf>
    <xf numFmtId="49" fontId="33" fillId="38" borderId="14" xfId="0" applyNumberFormat="1" applyFont="1" applyFill="1" applyBorder="1" applyAlignment="1">
      <alignment horizontal="center" vertical="top" wrapText="1"/>
    </xf>
    <xf numFmtId="49" fontId="33" fillId="38" borderId="14" xfId="0" applyNumberFormat="1" applyFont="1" applyFill="1" applyBorder="1" applyAlignment="1">
      <alignment horizontal="center" vertical="top" wrapText="1"/>
    </xf>
    <xf numFmtId="49" fontId="33" fillId="38" borderId="16" xfId="0" applyNumberFormat="1" applyFont="1" applyFill="1" applyBorder="1" applyAlignment="1">
      <alignment horizontal="center" vertical="top" wrapText="1"/>
    </xf>
    <xf numFmtId="49" fontId="32" fillId="38" borderId="25" xfId="0" applyNumberFormat="1" applyFont="1" applyFill="1" applyBorder="1" applyAlignment="1">
      <alignment horizontal="justify" vertical="justify" wrapText="1"/>
    </xf>
    <xf numFmtId="49" fontId="33" fillId="38" borderId="25" xfId="0" applyNumberFormat="1" applyFont="1" applyFill="1" applyBorder="1" applyAlignment="1">
      <alignment horizontal="justify" vertical="justify" wrapText="1"/>
    </xf>
    <xf numFmtId="49" fontId="32" fillId="38" borderId="25" xfId="0" applyNumberFormat="1" applyFont="1" applyFill="1" applyBorder="1" applyAlignment="1">
      <alignment horizontal="justify" vertical="justify" wrapText="1"/>
    </xf>
    <xf numFmtId="49" fontId="36" fillId="38" borderId="25" xfId="0" applyNumberFormat="1" applyFont="1" applyFill="1" applyBorder="1" applyAlignment="1">
      <alignment horizontal="justify" vertical="justify" wrapText="1"/>
    </xf>
    <xf numFmtId="49" fontId="33" fillId="38" borderId="26" xfId="0" applyNumberFormat="1" applyFont="1" applyFill="1" applyBorder="1" applyAlignment="1">
      <alignment horizontal="justify" vertical="justify" wrapText="1"/>
    </xf>
    <xf numFmtId="0" fontId="14" fillId="0" borderId="27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49" fontId="29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1" fillId="35" borderId="23" xfId="0" applyNumberFormat="1" applyFont="1" applyFill="1" applyBorder="1" applyAlignment="1">
      <alignment horizontal="center" vertical="center"/>
    </xf>
    <xf numFmtId="49" fontId="2" fillId="38" borderId="23" xfId="0" applyNumberFormat="1" applyFont="1" applyFill="1" applyBorder="1" applyAlignment="1">
      <alignment horizontal="center" vertical="center"/>
    </xf>
    <xf numFmtId="49" fontId="9" fillId="38" borderId="23" xfId="0" applyNumberFormat="1" applyFont="1" applyFill="1" applyBorder="1" applyAlignment="1">
      <alignment horizontal="center" vertical="center"/>
    </xf>
    <xf numFmtId="49" fontId="1" fillId="40" borderId="22" xfId="0" applyNumberFormat="1" applyFont="1" applyFill="1" applyBorder="1" applyAlignment="1">
      <alignment horizontal="center" vertical="center"/>
    </xf>
    <xf numFmtId="49" fontId="32" fillId="33" borderId="31" xfId="0" applyNumberFormat="1" applyFont="1" applyFill="1" applyBorder="1" applyAlignment="1">
      <alignment horizontal="center" vertical="top" wrapText="1"/>
    </xf>
    <xf numFmtId="49" fontId="32" fillId="33" borderId="32" xfId="0" applyNumberFormat="1" applyFont="1" applyFill="1" applyBorder="1" applyAlignment="1">
      <alignment horizontal="justify" vertical="justify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32" fillId="35" borderId="22" xfId="0" applyNumberFormat="1" applyFont="1" applyFill="1" applyBorder="1" applyAlignment="1">
      <alignment horizontal="justify" vertical="justify" wrapText="1"/>
    </xf>
    <xf numFmtId="49" fontId="32" fillId="35" borderId="10" xfId="0" applyNumberFormat="1" applyFont="1" applyFill="1" applyBorder="1" applyAlignment="1">
      <alignment horizontal="justify" vertical="justify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9" fillId="0" borderId="0" xfId="0" applyFont="1" applyAlignment="1">
      <alignment horizontal="right"/>
    </xf>
    <xf numFmtId="49" fontId="9" fillId="38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4" fillId="34" borderId="17" xfId="0" applyFont="1" applyFill="1" applyBorder="1" applyAlignment="1">
      <alignment vertical="top" wrapText="1"/>
    </xf>
    <xf numFmtId="0" fontId="17" fillId="36" borderId="30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49" fontId="14" fillId="34" borderId="15" xfId="0" applyNumberFormat="1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49" fontId="13" fillId="36" borderId="15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49" fontId="16" fillId="36" borderId="15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vertical="top" wrapText="1"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32" fillId="0" borderId="37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49" fontId="14" fillId="0" borderId="44" xfId="0" applyNumberFormat="1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49" fontId="32" fillId="38" borderId="37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14" fillId="36" borderId="46" xfId="0" applyNumberFormat="1" applyFont="1" applyFill="1" applyBorder="1" applyAlignment="1">
      <alignment horizontal="center" vertical="center" wrapText="1"/>
    </xf>
    <xf numFmtId="0" fontId="16" fillId="36" borderId="47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4" fillId="37" borderId="5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32" fillId="0" borderId="51" xfId="0" applyNumberFormat="1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49" fontId="36" fillId="0" borderId="44" xfId="0" applyNumberFormat="1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2" fillId="36" borderId="17" xfId="0" applyFont="1" applyFill="1" applyBorder="1" applyAlignment="1">
      <alignment vertical="top" wrapText="1"/>
    </xf>
    <xf numFmtId="0" fontId="0" fillId="0" borderId="54" xfId="0" applyBorder="1" applyAlignment="1">
      <alignment/>
    </xf>
    <xf numFmtId="0" fontId="0" fillId="37" borderId="13" xfId="0" applyFill="1" applyBorder="1" applyAlignment="1">
      <alignment/>
    </xf>
    <xf numFmtId="0" fontId="32" fillId="0" borderId="5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0" fillId="0" borderId="55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5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5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vertical="top" wrapText="1"/>
    </xf>
    <xf numFmtId="0" fontId="12" fillId="0" borderId="56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1" fillId="0" borderId="58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4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" fillId="35" borderId="59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49" fontId="1" fillId="35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2" fillId="38" borderId="22" xfId="0" applyNumberFormat="1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49" fontId="4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175" fontId="4" fillId="39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44" fillId="0" borderId="30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15" xfId="0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wrapText="1" readingOrder="1"/>
    </xf>
    <xf numFmtId="49" fontId="36" fillId="0" borderId="16" xfId="0" applyNumberFormat="1" applyFont="1" applyBorder="1" applyAlignment="1">
      <alignment horizontal="center" vertical="center" wrapText="1"/>
    </xf>
    <xf numFmtId="49" fontId="16" fillId="36" borderId="46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/>
    </xf>
    <xf numFmtId="175" fontId="17" fillId="36" borderId="29" xfId="0" applyNumberFormat="1" applyFont="1" applyFill="1" applyBorder="1" applyAlignment="1">
      <alignment horizontal="center" vertical="center" wrapText="1"/>
    </xf>
    <xf numFmtId="175" fontId="4" fillId="34" borderId="30" xfId="0" applyNumberFormat="1" applyFont="1" applyFill="1" applyBorder="1" applyAlignment="1">
      <alignment horizontal="center" vertical="center"/>
    </xf>
    <xf numFmtId="175" fontId="4" fillId="34" borderId="34" xfId="0" applyNumberFormat="1" applyFont="1" applyFill="1" applyBorder="1" applyAlignment="1">
      <alignment horizontal="center" vertical="center"/>
    </xf>
    <xf numFmtId="175" fontId="24" fillId="36" borderId="60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175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5" fontId="46" fillId="0" borderId="11" xfId="0" applyNumberFormat="1" applyFont="1" applyFill="1" applyBorder="1" applyAlignment="1">
      <alignment horizontal="center" vertical="center" wrapText="1"/>
    </xf>
    <xf numFmtId="175" fontId="42" fillId="0" borderId="11" xfId="0" applyNumberFormat="1" applyFont="1" applyFill="1" applyBorder="1" applyAlignment="1">
      <alignment horizontal="center" vertical="center" wrapText="1"/>
    </xf>
    <xf numFmtId="175" fontId="17" fillId="34" borderId="29" xfId="0" applyNumberFormat="1" applyFont="1" applyFill="1" applyBorder="1" applyAlignment="1">
      <alignment horizontal="center" vertical="top" wrapText="1"/>
    </xf>
    <xf numFmtId="175" fontId="17" fillId="36" borderId="30" xfId="0" applyNumberFormat="1" applyFont="1" applyFill="1" applyBorder="1" applyAlignment="1">
      <alignment horizontal="center" vertical="center" wrapText="1"/>
    </xf>
    <xf numFmtId="175" fontId="17" fillId="36" borderId="34" xfId="0" applyNumberFormat="1" applyFont="1" applyFill="1" applyBorder="1" applyAlignment="1">
      <alignment horizontal="center" vertical="center" wrapText="1"/>
    </xf>
    <xf numFmtId="175" fontId="10" fillId="0" borderId="40" xfId="0" applyNumberFormat="1" applyFont="1" applyBorder="1" applyAlignment="1">
      <alignment horizontal="center" vertical="center"/>
    </xf>
    <xf numFmtId="175" fontId="10" fillId="0" borderId="38" xfId="0" applyNumberFormat="1" applyFont="1" applyBorder="1" applyAlignment="1">
      <alignment horizontal="center" vertical="center"/>
    </xf>
    <xf numFmtId="175" fontId="10" fillId="0" borderId="11" xfId="0" applyNumberFormat="1" applyFont="1" applyBorder="1" applyAlignment="1">
      <alignment horizontal="center" vertical="center"/>
    </xf>
    <xf numFmtId="175" fontId="10" fillId="0" borderId="35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5" fillId="0" borderId="35" xfId="0" applyNumberFormat="1" applyFont="1" applyBorder="1" applyAlignment="1">
      <alignment horizontal="center" vertical="center"/>
    </xf>
    <xf numFmtId="175" fontId="42" fillId="0" borderId="11" xfId="0" applyNumberFormat="1" applyFont="1" applyBorder="1" applyAlignment="1">
      <alignment horizontal="center" vertical="center" wrapText="1"/>
    </xf>
    <xf numFmtId="175" fontId="42" fillId="0" borderId="35" xfId="0" applyNumberFormat="1" applyFont="1" applyBorder="1" applyAlignment="1">
      <alignment horizontal="center" vertical="center" wrapText="1"/>
    </xf>
    <xf numFmtId="175" fontId="39" fillId="0" borderId="12" xfId="0" applyNumberFormat="1" applyFont="1" applyBorder="1" applyAlignment="1">
      <alignment horizontal="center" vertical="center"/>
    </xf>
    <xf numFmtId="175" fontId="39" fillId="0" borderId="36" xfId="0" applyNumberFormat="1" applyFont="1" applyBorder="1" applyAlignment="1">
      <alignment horizontal="center" vertical="center"/>
    </xf>
    <xf numFmtId="175" fontId="31" fillId="36" borderId="30" xfId="0" applyNumberFormat="1" applyFont="1" applyFill="1" applyBorder="1" applyAlignment="1">
      <alignment horizontal="center" vertical="center"/>
    </xf>
    <xf numFmtId="175" fontId="31" fillId="36" borderId="34" xfId="0" applyNumberFormat="1" applyFont="1" applyFill="1" applyBorder="1" applyAlignment="1">
      <alignment horizontal="center" vertical="center"/>
    </xf>
    <xf numFmtId="175" fontId="10" fillId="0" borderId="40" xfId="0" applyNumberFormat="1" applyFont="1" applyBorder="1" applyAlignment="1">
      <alignment horizontal="center" vertical="center"/>
    </xf>
    <xf numFmtId="175" fontId="10" fillId="0" borderId="38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5" fillId="0" borderId="35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36" xfId="0" applyNumberFormat="1" applyFont="1" applyBorder="1" applyAlignment="1">
      <alignment horizontal="center" vertical="center"/>
    </xf>
    <xf numFmtId="175" fontId="5" fillId="0" borderId="12" xfId="0" applyNumberFormat="1" applyFont="1" applyBorder="1" applyAlignment="1">
      <alignment horizontal="center" vertical="center"/>
    </xf>
    <xf numFmtId="175" fontId="5" fillId="0" borderId="36" xfId="0" applyNumberFormat="1" applyFont="1" applyBorder="1" applyAlignment="1">
      <alignment horizontal="center" vertical="center"/>
    </xf>
    <xf numFmtId="175" fontId="17" fillId="37" borderId="29" xfId="0" applyNumberFormat="1" applyFont="1" applyFill="1" applyBorder="1" applyAlignment="1">
      <alignment horizontal="center" vertical="top" wrapText="1"/>
    </xf>
    <xf numFmtId="175" fontId="31" fillId="34" borderId="30" xfId="0" applyNumberFormat="1" applyFont="1" applyFill="1" applyBorder="1" applyAlignment="1">
      <alignment horizontal="center" vertical="center" wrapText="1"/>
    </xf>
    <xf numFmtId="175" fontId="31" fillId="34" borderId="34" xfId="0" applyNumberFormat="1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49" fontId="15" fillId="37" borderId="61" xfId="0" applyNumberFormat="1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vertical="top" wrapText="1"/>
    </xf>
    <xf numFmtId="0" fontId="21" fillId="37" borderId="56" xfId="0" applyFont="1" applyFill="1" applyBorder="1" applyAlignment="1">
      <alignment horizontal="center" vertical="center" wrapText="1"/>
    </xf>
    <xf numFmtId="0" fontId="21" fillId="37" borderId="49" xfId="0" applyFont="1" applyFill="1" applyBorder="1" applyAlignment="1">
      <alignment horizontal="center" vertical="center" wrapText="1"/>
    </xf>
    <xf numFmtId="175" fontId="24" fillId="36" borderId="63" xfId="0" applyNumberFormat="1" applyFont="1" applyFill="1" applyBorder="1" applyAlignment="1">
      <alignment horizontal="center" vertical="center" wrapText="1"/>
    </xf>
    <xf numFmtId="175" fontId="24" fillId="0" borderId="18" xfId="0" applyNumberFormat="1" applyFont="1" applyFill="1" applyBorder="1" applyAlignment="1">
      <alignment horizontal="center" vertical="center" wrapText="1"/>
    </xf>
    <xf numFmtId="175" fontId="42" fillId="0" borderId="18" xfId="0" applyNumberFormat="1" applyFont="1" applyFill="1" applyBorder="1" applyAlignment="1">
      <alignment horizontal="center" vertical="center" wrapText="1"/>
    </xf>
    <xf numFmtId="175" fontId="46" fillId="0" borderId="18" xfId="0" applyNumberFormat="1" applyFont="1" applyFill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2" fillId="36" borderId="18" xfId="0" applyFont="1" applyFill="1" applyBorder="1" applyAlignment="1">
      <alignment horizontal="center" vertical="center" wrapText="1"/>
    </xf>
    <xf numFmtId="175" fontId="47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175" fontId="17" fillId="34" borderId="50" xfId="0" applyNumberFormat="1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49" fontId="36" fillId="0" borderId="44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7" borderId="50" xfId="0" applyFont="1" applyFill="1" applyBorder="1" applyAlignment="1">
      <alignment/>
    </xf>
    <xf numFmtId="175" fontId="4" fillId="0" borderId="56" xfId="0" applyNumberFormat="1" applyFont="1" applyBorder="1" applyAlignment="1">
      <alignment horizontal="center" vertical="center"/>
    </xf>
    <xf numFmtId="175" fontId="4" fillId="37" borderId="65" xfId="0" applyNumberFormat="1" applyFont="1" applyFill="1" applyBorder="1" applyAlignment="1">
      <alignment horizontal="center" vertical="center"/>
    </xf>
    <xf numFmtId="175" fontId="4" fillId="37" borderId="15" xfId="0" applyNumberFormat="1" applyFont="1" applyFill="1" applyBorder="1" applyAlignment="1">
      <alignment horizontal="center" vertical="center"/>
    </xf>
    <xf numFmtId="175" fontId="4" fillId="37" borderId="29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/>
    </xf>
    <xf numFmtId="175" fontId="4" fillId="0" borderId="66" xfId="0" applyNumberFormat="1" applyFont="1" applyBorder="1" applyAlignment="1">
      <alignment horizontal="center" vertical="center"/>
    </xf>
    <xf numFmtId="175" fontId="17" fillId="0" borderId="27" xfId="0" applyNumberFormat="1" applyFont="1" applyFill="1" applyBorder="1" applyAlignment="1">
      <alignment horizontal="center" vertical="top" wrapText="1"/>
    </xf>
    <xf numFmtId="175" fontId="24" fillId="0" borderId="35" xfId="0" applyNumberFormat="1" applyFont="1" applyFill="1" applyBorder="1" applyAlignment="1">
      <alignment horizontal="center" vertical="center" wrapText="1"/>
    </xf>
    <xf numFmtId="175" fontId="42" fillId="0" borderId="35" xfId="0" applyNumberFormat="1" applyFont="1" applyFill="1" applyBorder="1" applyAlignment="1">
      <alignment horizontal="center" vertical="center" wrapText="1"/>
    </xf>
    <xf numFmtId="175" fontId="46" fillId="0" borderId="35" xfId="0" applyNumberFormat="1" applyFont="1" applyFill="1" applyBorder="1" applyAlignment="1">
      <alignment horizontal="center" vertical="center" wrapText="1"/>
    </xf>
    <xf numFmtId="0" fontId="24" fillId="36" borderId="35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2" fillId="36" borderId="35" xfId="0" applyFont="1" applyFill="1" applyBorder="1" applyAlignment="1">
      <alignment horizontal="center" vertical="center" wrapText="1"/>
    </xf>
    <xf numFmtId="175" fontId="47" fillId="0" borderId="35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175" fontId="4" fillId="0" borderId="49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175" fontId="20" fillId="0" borderId="67" xfId="0" applyNumberFormat="1" applyFont="1" applyBorder="1" applyAlignment="1">
      <alignment horizontal="center" vertical="center" wrapText="1"/>
    </xf>
    <xf numFmtId="175" fontId="20" fillId="0" borderId="11" xfId="0" applyNumberFormat="1" applyFont="1" applyBorder="1" applyAlignment="1">
      <alignment horizontal="center" vertical="center" wrapText="1"/>
    </xf>
    <xf numFmtId="175" fontId="10" fillId="0" borderId="42" xfId="0" applyNumberFormat="1" applyFont="1" applyBorder="1" applyAlignment="1">
      <alignment horizontal="center" vertical="center"/>
    </xf>
    <xf numFmtId="175" fontId="10" fillId="0" borderId="18" xfId="0" applyNumberFormat="1" applyFont="1" applyBorder="1" applyAlignment="1">
      <alignment horizontal="center" vertical="center"/>
    </xf>
    <xf numFmtId="175" fontId="5" fillId="0" borderId="18" xfId="0" applyNumberFormat="1" applyFont="1" applyBorder="1" applyAlignment="1">
      <alignment horizontal="center" vertical="center"/>
    </xf>
    <xf numFmtId="175" fontId="42" fillId="0" borderId="18" xfId="0" applyNumberFormat="1" applyFont="1" applyBorder="1" applyAlignment="1">
      <alignment horizontal="center" vertical="center" wrapText="1"/>
    </xf>
    <xf numFmtId="175" fontId="20" fillId="0" borderId="18" xfId="0" applyNumberFormat="1" applyFont="1" applyBorder="1" applyAlignment="1">
      <alignment horizontal="center" vertical="center" wrapText="1"/>
    </xf>
    <xf numFmtId="175" fontId="39" fillId="0" borderId="41" xfId="0" applyNumberFormat="1" applyFont="1" applyBorder="1" applyAlignment="1">
      <alignment horizontal="center" vertical="center"/>
    </xf>
    <xf numFmtId="49" fontId="32" fillId="0" borderId="51" xfId="0" applyNumberFormat="1" applyFont="1" applyBorder="1" applyAlignment="1">
      <alignment horizontal="center" vertical="center" wrapText="1"/>
    </xf>
    <xf numFmtId="49" fontId="36" fillId="0" borderId="44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175" fontId="0" fillId="0" borderId="6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wrapText="1"/>
    </xf>
    <xf numFmtId="0" fontId="0" fillId="0" borderId="58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41" borderId="11" xfId="0" applyNumberFormat="1" applyFont="1" applyFill="1" applyBorder="1" applyAlignment="1">
      <alignment horizontal="center" vertical="center"/>
    </xf>
    <xf numFmtId="175" fontId="0" fillId="0" borderId="35" xfId="0" applyNumberFormat="1" applyFont="1" applyFill="1" applyBorder="1" applyAlignment="1">
      <alignment horizontal="center" vertical="center"/>
    </xf>
    <xf numFmtId="175" fontId="1" fillId="35" borderId="35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5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1" fillId="33" borderId="31" xfId="0" applyNumberFormat="1" applyFont="1" applyFill="1" applyBorder="1" applyAlignment="1">
      <alignment horizontal="center" vertical="center"/>
    </xf>
    <xf numFmtId="175" fontId="4" fillId="39" borderId="18" xfId="0" applyNumberFormat="1" applyFont="1" applyFill="1" applyBorder="1" applyAlignment="1">
      <alignment horizontal="center" vertical="center"/>
    </xf>
    <xf numFmtId="175" fontId="0" fillId="33" borderId="18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>
      <alignment horizontal="center" vertical="center"/>
    </xf>
    <xf numFmtId="175" fontId="1" fillId="33" borderId="18" xfId="0" applyNumberFormat="1" applyFont="1" applyFill="1" applyBorder="1" applyAlignment="1">
      <alignment horizontal="center" vertical="center"/>
    </xf>
    <xf numFmtId="175" fontId="10" fillId="0" borderId="18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175" fontId="1" fillId="0" borderId="18" xfId="0" applyNumberFormat="1" applyFont="1" applyFill="1" applyBorder="1" applyAlignment="1">
      <alignment horizontal="center" vertical="center"/>
    </xf>
    <xf numFmtId="175" fontId="2" fillId="33" borderId="18" xfId="0" applyNumberFormat="1" applyFont="1" applyFill="1" applyBorder="1" applyAlignment="1">
      <alignment horizontal="center" vertical="center"/>
    </xf>
    <xf numFmtId="175" fontId="6" fillId="41" borderId="18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4" fillId="39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wrapText="1" readingOrder="1"/>
    </xf>
    <xf numFmtId="49" fontId="27" fillId="0" borderId="40" xfId="0" applyNumberFormat="1" applyFont="1" applyFill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75" fontId="0" fillId="0" borderId="3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wrapText="1"/>
    </xf>
    <xf numFmtId="175" fontId="4" fillId="39" borderId="35" xfId="0" applyNumberFormat="1" applyFont="1" applyFill="1" applyBorder="1" applyAlignment="1">
      <alignment horizontal="center" vertical="center"/>
    </xf>
    <xf numFmtId="175" fontId="0" fillId="33" borderId="35" xfId="0" applyNumberFormat="1" applyFont="1" applyFill="1" applyBorder="1" applyAlignment="1">
      <alignment horizontal="center" vertical="center"/>
    </xf>
    <xf numFmtId="175" fontId="6" fillId="0" borderId="35" xfId="0" applyNumberFormat="1" applyFont="1" applyFill="1" applyBorder="1" applyAlignment="1">
      <alignment horizontal="center" vertical="center"/>
    </xf>
    <xf numFmtId="175" fontId="1" fillId="33" borderId="35" xfId="0" applyNumberFormat="1" applyFont="1" applyFill="1" applyBorder="1" applyAlignment="1">
      <alignment horizontal="center" vertical="center"/>
    </xf>
    <xf numFmtId="175" fontId="10" fillId="0" borderId="35" xfId="0" applyNumberFormat="1" applyFont="1" applyFill="1" applyBorder="1" applyAlignment="1">
      <alignment horizontal="center" vertical="center"/>
    </xf>
    <xf numFmtId="175" fontId="7" fillId="0" borderId="35" xfId="0" applyNumberFormat="1" applyFont="1" applyFill="1" applyBorder="1" applyAlignment="1">
      <alignment horizontal="center" vertical="center"/>
    </xf>
    <xf numFmtId="175" fontId="9" fillId="0" borderId="35" xfId="0" applyNumberFormat="1" applyFont="1" applyFill="1" applyBorder="1" applyAlignment="1">
      <alignment horizontal="center" vertical="center"/>
    </xf>
    <xf numFmtId="175" fontId="1" fillId="0" borderId="35" xfId="0" applyNumberFormat="1" applyFont="1" applyFill="1" applyBorder="1" applyAlignment="1">
      <alignment horizontal="center" vertical="center"/>
    </xf>
    <xf numFmtId="175" fontId="2" fillId="33" borderId="35" xfId="0" applyNumberFormat="1" applyFont="1" applyFill="1" applyBorder="1" applyAlignment="1">
      <alignment horizontal="center" vertical="center"/>
    </xf>
    <xf numFmtId="175" fontId="6" fillId="41" borderId="35" xfId="0" applyNumberFormat="1" applyFont="1" applyFill="1" applyBorder="1" applyAlignment="1">
      <alignment horizontal="center" vertical="center"/>
    </xf>
    <xf numFmtId="175" fontId="7" fillId="0" borderId="64" xfId="0" applyNumberFormat="1" applyFont="1" applyFill="1" applyBorder="1" applyAlignment="1">
      <alignment horizontal="center" vertical="center"/>
    </xf>
    <xf numFmtId="175" fontId="7" fillId="0" borderId="53" xfId="0" applyNumberFormat="1" applyFont="1" applyFill="1" applyBorder="1" applyAlignment="1">
      <alignment horizontal="center" vertical="center"/>
    </xf>
    <xf numFmtId="175" fontId="7" fillId="0" borderId="45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40" borderId="3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5" borderId="55" xfId="0" applyNumberFormat="1" applyFont="1" applyFill="1" applyBorder="1" applyAlignment="1">
      <alignment horizontal="center" vertical="center"/>
    </xf>
    <xf numFmtId="175" fontId="0" fillId="0" borderId="20" xfId="0" applyNumberFormat="1" applyFont="1" applyFill="1" applyBorder="1" applyAlignment="1">
      <alignment horizontal="center" vertical="center"/>
    </xf>
    <xf numFmtId="175" fontId="6" fillId="0" borderId="64" xfId="0" applyNumberFormat="1" applyFont="1" applyFill="1" applyBorder="1" applyAlignment="1">
      <alignment horizontal="center" vertical="center"/>
    </xf>
    <xf numFmtId="49" fontId="32" fillId="33" borderId="21" xfId="0" applyNumberFormat="1" applyFont="1" applyFill="1" applyBorder="1" applyAlignment="1">
      <alignment horizontal="center" vertical="top" wrapText="1"/>
    </xf>
    <xf numFmtId="49" fontId="13" fillId="33" borderId="21" xfId="0" applyNumberFormat="1" applyFont="1" applyFill="1" applyBorder="1" applyAlignment="1">
      <alignment horizontal="justify" vertical="justify" wrapText="1"/>
    </xf>
    <xf numFmtId="0" fontId="28" fillId="0" borderId="25" xfId="0" applyFont="1" applyBorder="1" applyAlignment="1">
      <alignment horizontal="center" vertical="center" wrapText="1"/>
    </xf>
    <xf numFmtId="175" fontId="1" fillId="35" borderId="22" xfId="0" applyNumberFormat="1" applyFont="1" applyFill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49" fontId="33" fillId="38" borderId="21" xfId="0" applyNumberFormat="1" applyFont="1" applyFill="1" applyBorder="1" applyAlignment="1">
      <alignment horizontal="center" vertical="top" wrapText="1"/>
    </xf>
    <xf numFmtId="49" fontId="33" fillId="38" borderId="23" xfId="0" applyNumberFormat="1" applyFont="1" applyFill="1" applyBorder="1" applyAlignment="1">
      <alignment horizontal="justify" vertical="justify" wrapText="1"/>
    </xf>
    <xf numFmtId="175" fontId="1" fillId="0" borderId="21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top" wrapText="1"/>
    </xf>
    <xf numFmtId="0" fontId="35" fillId="0" borderId="35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center" vertical="center"/>
    </xf>
    <xf numFmtId="49" fontId="33" fillId="38" borderId="31" xfId="0" applyNumberFormat="1" applyFont="1" applyFill="1" applyBorder="1" applyAlignment="1">
      <alignment horizontal="center" vertical="top" wrapText="1"/>
    </xf>
    <xf numFmtId="49" fontId="33" fillId="38" borderId="31" xfId="0" applyNumberFormat="1" applyFont="1" applyFill="1" applyBorder="1" applyAlignment="1">
      <alignment horizontal="justify" vertical="justify" wrapText="1"/>
    </xf>
    <xf numFmtId="0" fontId="0" fillId="0" borderId="5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32" fillId="38" borderId="37" xfId="0" applyNumberFormat="1" applyFont="1" applyFill="1" applyBorder="1" applyAlignment="1">
      <alignment horizontal="center" vertical="top" wrapText="1"/>
    </xf>
    <xf numFmtId="49" fontId="32" fillId="38" borderId="69" xfId="0" applyNumberFormat="1" applyFont="1" applyFill="1" applyBorder="1" applyAlignment="1">
      <alignment horizontal="justify" vertical="justify" wrapText="1"/>
    </xf>
    <xf numFmtId="0" fontId="14" fillId="0" borderId="40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175" fontId="1" fillId="33" borderId="40" xfId="0" applyNumberFormat="1" applyFont="1" applyFill="1" applyBorder="1" applyAlignment="1">
      <alignment horizontal="center" vertical="center"/>
    </xf>
    <xf numFmtId="175" fontId="1" fillId="33" borderId="38" xfId="0" applyNumberFormat="1" applyFont="1" applyFill="1" applyBorder="1" applyAlignment="1">
      <alignment horizontal="center" vertical="center"/>
    </xf>
    <xf numFmtId="49" fontId="13" fillId="41" borderId="15" xfId="0" applyNumberFormat="1" applyFont="1" applyFill="1" applyBorder="1" applyAlignment="1">
      <alignment horizontal="center" vertical="top" wrapText="1"/>
    </xf>
    <xf numFmtId="49" fontId="32" fillId="41" borderId="30" xfId="0" applyNumberFormat="1" applyFont="1" applyFill="1" applyBorder="1" applyAlignment="1">
      <alignment horizontal="left" vertical="center" wrapText="1"/>
    </xf>
    <xf numFmtId="175" fontId="6" fillId="41" borderId="19" xfId="0" applyNumberFormat="1" applyFont="1" applyFill="1" applyBorder="1" applyAlignment="1">
      <alignment horizontal="center" vertical="center"/>
    </xf>
    <xf numFmtId="175" fontId="6" fillId="41" borderId="34" xfId="0" applyNumberFormat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175" fontId="6" fillId="41" borderId="17" xfId="0" applyNumberFormat="1" applyFont="1" applyFill="1" applyBorder="1" applyAlignment="1">
      <alignment horizontal="center" vertical="center"/>
    </xf>
    <xf numFmtId="175" fontId="1" fillId="33" borderId="42" xfId="0" applyNumberFormat="1" applyFont="1" applyFill="1" applyBorder="1" applyAlignment="1">
      <alignment horizontal="center" vertical="center"/>
    </xf>
    <xf numFmtId="175" fontId="1" fillId="35" borderId="7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5" fontId="0" fillId="0" borderId="7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40" borderId="14" xfId="0" applyFont="1" applyFill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173" fontId="20" fillId="0" borderId="11" xfId="0" applyNumberFormat="1" applyFont="1" applyFill="1" applyBorder="1" applyAlignment="1">
      <alignment horizontal="center" vertical="center" wrapText="1"/>
    </xf>
    <xf numFmtId="173" fontId="20" fillId="0" borderId="35" xfId="0" applyNumberFormat="1" applyFont="1" applyFill="1" applyBorder="1" applyAlignment="1">
      <alignment horizontal="center" vertical="center" wrapText="1"/>
    </xf>
    <xf numFmtId="173" fontId="39" fillId="0" borderId="11" xfId="0" applyNumberFormat="1" applyFont="1" applyFill="1" applyBorder="1" applyAlignment="1">
      <alignment horizontal="center" vertical="center"/>
    </xf>
    <xf numFmtId="173" fontId="39" fillId="0" borderId="35" xfId="0" applyNumberFormat="1" applyFont="1" applyFill="1" applyBorder="1" applyAlignment="1">
      <alignment horizontal="center" vertical="center"/>
    </xf>
    <xf numFmtId="173" fontId="42" fillId="0" borderId="11" xfId="0" applyNumberFormat="1" applyFont="1" applyFill="1" applyBorder="1" applyAlignment="1">
      <alignment horizontal="center" vertical="center" wrapText="1"/>
    </xf>
    <xf numFmtId="173" fontId="42" fillId="0" borderId="35" xfId="0" applyNumberFormat="1" applyFont="1" applyFill="1" applyBorder="1" applyAlignment="1">
      <alignment horizontal="center" vertical="center" wrapText="1"/>
    </xf>
    <xf numFmtId="173" fontId="40" fillId="0" borderId="11" xfId="0" applyNumberFormat="1" applyFont="1" applyFill="1" applyBorder="1" applyAlignment="1">
      <alignment horizontal="center" vertical="center" wrapText="1"/>
    </xf>
    <xf numFmtId="173" fontId="40" fillId="0" borderId="35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35" xfId="0" applyNumberFormat="1" applyFont="1" applyFill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35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173" fontId="42" fillId="0" borderId="11" xfId="0" applyNumberFormat="1" applyFont="1" applyBorder="1" applyAlignment="1">
      <alignment horizontal="center" vertical="center" wrapText="1"/>
    </xf>
    <xf numFmtId="173" fontId="42" fillId="0" borderId="35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173" fontId="39" fillId="0" borderId="11" xfId="0" applyNumberFormat="1" applyFont="1" applyBorder="1" applyAlignment="1">
      <alignment horizontal="center" vertical="center"/>
    </xf>
    <xf numFmtId="173" fontId="39" fillId="0" borderId="35" xfId="0" applyNumberFormat="1" applyFont="1" applyBorder="1" applyAlignment="1">
      <alignment horizontal="center" vertical="center"/>
    </xf>
    <xf numFmtId="173" fontId="20" fillId="0" borderId="35" xfId="0" applyNumberFormat="1" applyFont="1" applyBorder="1" applyAlignment="1">
      <alignment horizontal="center" vertical="center" wrapText="1"/>
    </xf>
    <xf numFmtId="173" fontId="24" fillId="0" borderId="11" xfId="0" applyNumberFormat="1" applyFont="1" applyFill="1" applyBorder="1" applyAlignment="1">
      <alignment horizontal="center" vertical="center" wrapText="1"/>
    </xf>
    <xf numFmtId="173" fontId="24" fillId="0" borderId="35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Fill="1" applyBorder="1" applyAlignment="1">
      <alignment horizontal="center" vertical="center" wrapText="1"/>
    </xf>
    <xf numFmtId="173" fontId="46" fillId="0" borderId="11" xfId="0" applyNumberFormat="1" applyFont="1" applyFill="1" applyBorder="1" applyAlignment="1">
      <alignment horizontal="center" vertical="center" wrapText="1"/>
    </xf>
    <xf numFmtId="173" fontId="46" fillId="0" borderId="35" xfId="0" applyNumberFormat="1" applyFont="1" applyFill="1" applyBorder="1" applyAlignment="1">
      <alignment horizontal="center" vertical="center" wrapText="1"/>
    </xf>
    <xf numFmtId="173" fontId="24" fillId="36" borderId="10" xfId="0" applyNumberFormat="1" applyFont="1" applyFill="1" applyBorder="1" applyAlignment="1">
      <alignment horizontal="center" vertical="center" wrapText="1"/>
    </xf>
    <xf numFmtId="173" fontId="50" fillId="34" borderId="29" xfId="0" applyNumberFormat="1" applyFont="1" applyFill="1" applyBorder="1" applyAlignment="1">
      <alignment horizontal="center" vertical="center" wrapText="1"/>
    </xf>
    <xf numFmtId="173" fontId="50" fillId="34" borderId="30" xfId="0" applyNumberFormat="1" applyFont="1" applyFill="1" applyBorder="1" applyAlignment="1">
      <alignment horizontal="center" vertical="center" wrapText="1"/>
    </xf>
    <xf numFmtId="173" fontId="50" fillId="37" borderId="56" xfId="0" applyNumberFormat="1" applyFont="1" applyFill="1" applyBorder="1" applyAlignment="1">
      <alignment horizontal="center" vertical="center" wrapText="1"/>
    </xf>
    <xf numFmtId="173" fontId="50" fillId="37" borderId="49" xfId="0" applyNumberFormat="1" applyFont="1" applyFill="1" applyBorder="1" applyAlignment="1">
      <alignment horizontal="center" vertical="center" wrapText="1"/>
    </xf>
    <xf numFmtId="173" fontId="37" fillId="36" borderId="29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center" vertical="center" wrapText="1"/>
    </xf>
    <xf numFmtId="49" fontId="33" fillId="38" borderId="11" xfId="0" applyNumberFormat="1" applyFont="1" applyFill="1" applyBorder="1" applyAlignment="1">
      <alignment horizontal="center" vertical="top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75" fontId="7" fillId="0" borderId="7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2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 wrapText="1" readingOrder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5" fontId="6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173" fontId="33" fillId="0" borderId="12" xfId="0" applyNumberFormat="1" applyFont="1" applyBorder="1" applyAlignment="1">
      <alignment horizontal="center" vertical="center"/>
    </xf>
    <xf numFmtId="173" fontId="37" fillId="37" borderId="29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left" vertical="center" wrapText="1"/>
    </xf>
    <xf numFmtId="173" fontId="37" fillId="36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173" fontId="17" fillId="36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173" fontId="0" fillId="37" borderId="11" xfId="0" applyNumberFormat="1" applyFont="1" applyFill="1" applyBorder="1" applyAlignment="1">
      <alignment horizontal="center" vertical="center"/>
    </xf>
    <xf numFmtId="173" fontId="24" fillId="36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14" fillId="36" borderId="14" xfId="0" applyNumberFormat="1" applyFont="1" applyFill="1" applyBorder="1" applyAlignment="1">
      <alignment horizontal="center" vertical="center" wrapText="1"/>
    </xf>
    <xf numFmtId="173" fontId="37" fillId="36" borderId="35" xfId="0" applyNumberFormat="1" applyFont="1" applyFill="1" applyBorder="1" applyAlignment="1">
      <alignment horizontal="center" vertical="center" wrapText="1"/>
    </xf>
    <xf numFmtId="173" fontId="17" fillId="36" borderId="35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14" fillId="37" borderId="14" xfId="0" applyNumberFormat="1" applyFont="1" applyFill="1" applyBorder="1" applyAlignment="1">
      <alignment horizontal="center" vertical="center" wrapText="1"/>
    </xf>
    <xf numFmtId="173" fontId="0" fillId="37" borderId="35" xfId="0" applyNumberFormat="1" applyFont="1" applyFill="1" applyBorder="1" applyAlignment="1">
      <alignment horizontal="center" vertical="center"/>
    </xf>
    <xf numFmtId="173" fontId="24" fillId="36" borderId="35" xfId="0" applyNumberFormat="1" applyFont="1" applyFill="1" applyBorder="1" applyAlignment="1">
      <alignment horizontal="center" vertical="center" wrapText="1"/>
    </xf>
    <xf numFmtId="49" fontId="16" fillId="36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6" fillId="35" borderId="61" xfId="0" applyNumberFormat="1" applyFont="1" applyFill="1" applyBorder="1" applyAlignment="1">
      <alignment horizontal="center" vertical="center" wrapText="1"/>
    </xf>
    <xf numFmtId="49" fontId="12" fillId="35" borderId="72" xfId="0" applyNumberFormat="1" applyFont="1" applyFill="1" applyBorder="1" applyAlignment="1">
      <alignment horizontal="center" vertical="top" wrapText="1"/>
    </xf>
    <xf numFmtId="173" fontId="1" fillId="35" borderId="72" xfId="0" applyNumberFormat="1" applyFont="1" applyFill="1" applyBorder="1" applyAlignment="1">
      <alignment horizontal="center" vertical="center"/>
    </xf>
    <xf numFmtId="173" fontId="1" fillId="35" borderId="62" xfId="0" applyNumberFormat="1" applyFont="1" applyFill="1" applyBorder="1" applyAlignment="1">
      <alignment horizontal="center" vertical="center"/>
    </xf>
    <xf numFmtId="173" fontId="37" fillId="34" borderId="30" xfId="0" applyNumberFormat="1" applyFont="1" applyFill="1" applyBorder="1" applyAlignment="1">
      <alignment horizontal="center" vertical="top" wrapText="1"/>
    </xf>
    <xf numFmtId="173" fontId="37" fillId="34" borderId="34" xfId="0" applyNumberFormat="1" applyFont="1" applyFill="1" applyBorder="1" applyAlignment="1">
      <alignment horizontal="center" vertical="top" wrapText="1"/>
    </xf>
    <xf numFmtId="49" fontId="36" fillId="0" borderId="51" xfId="0" applyNumberFormat="1" applyFont="1" applyFill="1" applyBorder="1" applyAlignment="1">
      <alignment horizontal="center" vertical="center" wrapText="1"/>
    </xf>
    <xf numFmtId="49" fontId="32" fillId="0" borderId="73" xfId="0" applyNumberFormat="1" applyFont="1" applyFill="1" applyBorder="1" applyAlignment="1">
      <alignment horizontal="center" vertical="top" wrapText="1"/>
    </xf>
    <xf numFmtId="173" fontId="1" fillId="0" borderId="73" xfId="0" applyNumberFormat="1" applyFont="1" applyFill="1" applyBorder="1" applyAlignment="1">
      <alignment horizontal="center" vertical="center"/>
    </xf>
    <xf numFmtId="173" fontId="1" fillId="0" borderId="52" xfId="0" applyNumberFormat="1" applyFont="1" applyFill="1" applyBorder="1" applyAlignment="1">
      <alignment horizontal="center" vertical="center"/>
    </xf>
    <xf numFmtId="173" fontId="37" fillId="0" borderId="35" xfId="0" applyNumberFormat="1" applyFont="1" applyFill="1" applyBorder="1" applyAlignment="1">
      <alignment horizontal="center" vertical="center" wrapText="1"/>
    </xf>
    <xf numFmtId="173" fontId="51" fillId="0" borderId="35" xfId="0" applyNumberFormat="1" applyFont="1" applyFill="1" applyBorder="1" applyAlignment="1">
      <alignment horizontal="center" vertical="center" wrapText="1"/>
    </xf>
    <xf numFmtId="173" fontId="33" fillId="0" borderId="35" xfId="0" applyNumberFormat="1" applyFont="1" applyBorder="1" applyAlignment="1">
      <alignment horizontal="center" vertical="center"/>
    </xf>
    <xf numFmtId="173" fontId="33" fillId="0" borderId="36" xfId="0" applyNumberFormat="1" applyFont="1" applyBorder="1" applyAlignment="1">
      <alignment horizontal="center" vertical="center"/>
    </xf>
    <xf numFmtId="0" fontId="32" fillId="36" borderId="25" xfId="0" applyFont="1" applyFill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32" fillId="36" borderId="25" xfId="0" applyFont="1" applyFill="1" applyBorder="1" applyAlignment="1">
      <alignment vertical="top" wrapText="1"/>
    </xf>
    <xf numFmtId="0" fontId="43" fillId="37" borderId="25" xfId="0" applyFont="1" applyFill="1" applyBorder="1" applyAlignment="1">
      <alignment vertical="top" wrapText="1"/>
    </xf>
    <xf numFmtId="0" fontId="32" fillId="36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13" fillId="36" borderId="25" xfId="0" applyFont="1" applyFill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14" fillId="34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49" fontId="32" fillId="35" borderId="74" xfId="0" applyNumberFormat="1" applyFont="1" applyFill="1" applyBorder="1" applyAlignment="1">
      <alignment horizontal="left" vertical="center" wrapText="1"/>
    </xf>
    <xf numFmtId="49" fontId="13" fillId="0" borderId="75" xfId="0" applyNumberFormat="1" applyFont="1" applyFill="1" applyBorder="1" applyAlignment="1">
      <alignment horizontal="justify" vertical="justify" wrapText="1"/>
    </xf>
    <xf numFmtId="49" fontId="32" fillId="0" borderId="25" xfId="0" applyNumberFormat="1" applyFont="1" applyFill="1" applyBorder="1" applyAlignment="1">
      <alignment horizontal="justify" vertical="justify" wrapText="1"/>
    </xf>
    <xf numFmtId="49" fontId="32" fillId="0" borderId="25" xfId="0" applyNumberFormat="1" applyFont="1" applyFill="1" applyBorder="1" applyAlignment="1">
      <alignment horizontal="left" vertical="center" wrapText="1"/>
    </xf>
    <xf numFmtId="0" fontId="14" fillId="37" borderId="17" xfId="0" applyFont="1" applyFill="1" applyBorder="1" applyAlignment="1">
      <alignment/>
    </xf>
    <xf numFmtId="173" fontId="37" fillId="34" borderId="65" xfId="0" applyNumberFormat="1" applyFont="1" applyFill="1" applyBorder="1" applyAlignment="1">
      <alignment horizontal="center" vertical="top" wrapText="1"/>
    </xf>
    <xf numFmtId="173" fontId="1" fillId="35" borderId="76" xfId="0" applyNumberFormat="1" applyFont="1" applyFill="1" applyBorder="1" applyAlignment="1">
      <alignment horizontal="center" vertical="center"/>
    </xf>
    <xf numFmtId="173" fontId="1" fillId="0" borderId="77" xfId="0" applyNumberFormat="1" applyFont="1" applyFill="1" applyBorder="1" applyAlignment="1">
      <alignment horizontal="center" vertical="center"/>
    </xf>
    <xf numFmtId="173" fontId="37" fillId="0" borderId="18" xfId="0" applyNumberFormat="1" applyFont="1" applyFill="1" applyBorder="1" applyAlignment="1">
      <alignment horizontal="center" vertical="center" wrapText="1"/>
    </xf>
    <xf numFmtId="173" fontId="51" fillId="0" borderId="18" xfId="0" applyNumberFormat="1" applyFont="1" applyFill="1" applyBorder="1" applyAlignment="1">
      <alignment horizontal="center" vertical="center" wrapText="1"/>
    </xf>
    <xf numFmtId="173" fontId="33" fillId="0" borderId="18" xfId="0" applyNumberFormat="1" applyFont="1" applyBorder="1" applyAlignment="1">
      <alignment horizontal="center" vertical="center"/>
    </xf>
    <xf numFmtId="173" fontId="33" fillId="0" borderId="41" xfId="0" applyNumberFormat="1" applyFont="1" applyBorder="1" applyAlignment="1">
      <alignment horizontal="center" vertical="center"/>
    </xf>
    <xf numFmtId="173" fontId="37" fillId="37" borderId="50" xfId="0" applyNumberFormat="1" applyFont="1" applyFill="1" applyBorder="1" applyAlignment="1">
      <alignment horizontal="center" vertical="top" wrapText="1"/>
    </xf>
    <xf numFmtId="173" fontId="37" fillId="35" borderId="27" xfId="0" applyNumberFormat="1" applyFont="1" applyFill="1" applyBorder="1" applyAlignment="1">
      <alignment horizontal="center" vertical="center" wrapText="1"/>
    </xf>
    <xf numFmtId="173" fontId="37" fillId="0" borderId="43" xfId="0" applyNumberFormat="1" applyFont="1" applyFill="1" applyBorder="1" applyAlignment="1">
      <alignment horizontal="center" vertical="center" wrapText="1"/>
    </xf>
    <xf numFmtId="173" fontId="51" fillId="0" borderId="10" xfId="0" applyNumberFormat="1" applyFont="1" applyFill="1" applyBorder="1" applyAlignment="1">
      <alignment horizontal="center" vertical="center" wrapText="1"/>
    </xf>
    <xf numFmtId="173" fontId="51" fillId="0" borderId="20" xfId="0" applyNumberFormat="1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2" fillId="38" borderId="69" xfId="0" applyFont="1" applyFill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173" fontId="9" fillId="0" borderId="20" xfId="0" applyNumberFormat="1" applyFont="1" applyBorder="1" applyAlignment="1">
      <alignment horizontal="center" vertical="center" wrapText="1"/>
    </xf>
    <xf numFmtId="173" fontId="42" fillId="37" borderId="29" xfId="0" applyNumberFormat="1" applyFont="1" applyFill="1" applyBorder="1" applyAlignment="1">
      <alignment horizontal="center" vertical="top" wrapText="1"/>
    </xf>
    <xf numFmtId="173" fontId="6" fillId="41" borderId="34" xfId="0" applyNumberFormat="1" applyFont="1" applyFill="1" applyBorder="1" applyAlignment="1">
      <alignment horizontal="center" vertical="center"/>
    </xf>
    <xf numFmtId="173" fontId="1" fillId="33" borderId="21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3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3" fontId="40" fillId="0" borderId="78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1" fillId="0" borderId="55" xfId="0" applyFont="1" applyBorder="1" applyAlignment="1">
      <alignment horizontal="center"/>
    </xf>
    <xf numFmtId="0" fontId="19" fillId="0" borderId="69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43" fillId="37" borderId="25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13" fillId="36" borderId="25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49" fontId="14" fillId="36" borderId="22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3" fillId="36" borderId="22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4" fillId="37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6" fillId="36" borderId="14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173" fontId="32" fillId="0" borderId="15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73" fontId="1" fillId="0" borderId="17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3" fontId="2" fillId="0" borderId="34" xfId="0" applyNumberFormat="1" applyFont="1" applyBorder="1" applyAlignment="1">
      <alignment horizontal="center" vertical="center" wrapText="1"/>
    </xf>
    <xf numFmtId="175" fontId="40" fillId="0" borderId="78" xfId="0" applyNumberFormat="1" applyFont="1" applyFill="1" applyBorder="1" applyAlignment="1">
      <alignment horizontal="center" vertical="center" wrapText="1"/>
    </xf>
    <xf numFmtId="175" fontId="1" fillId="0" borderId="34" xfId="0" applyNumberFormat="1" applyFont="1" applyBorder="1" applyAlignment="1">
      <alignment horizontal="center" vertical="center" wrapText="1"/>
    </xf>
    <xf numFmtId="2" fontId="32" fillId="0" borderId="30" xfId="0" applyNumberFormat="1" applyFont="1" applyFill="1" applyBorder="1" applyAlignment="1">
      <alignment horizontal="center" vertical="center" wrapText="1"/>
    </xf>
    <xf numFmtId="2" fontId="40" fillId="0" borderId="78" xfId="0" applyNumberFormat="1" applyFont="1" applyBorder="1" applyAlignment="1">
      <alignment horizontal="center" vertical="center" wrapText="1"/>
    </xf>
    <xf numFmtId="175" fontId="40" fillId="0" borderId="78" xfId="0" applyNumberFormat="1" applyFont="1" applyBorder="1" applyAlignment="1">
      <alignment horizontal="center" vertical="center" wrapText="1"/>
    </xf>
    <xf numFmtId="173" fontId="40" fillId="0" borderId="80" xfId="0" applyNumberFormat="1" applyFont="1" applyBorder="1" applyAlignment="1">
      <alignment horizontal="center" vertical="center" wrapText="1"/>
    </xf>
    <xf numFmtId="173" fontId="40" fillId="0" borderId="78" xfId="0" applyNumberFormat="1" applyFont="1" applyBorder="1" applyAlignment="1">
      <alignment horizontal="center" vertical="center" wrapText="1"/>
    </xf>
    <xf numFmtId="173" fontId="40" fillId="37" borderId="78" xfId="0" applyNumberFormat="1" applyFont="1" applyFill="1" applyBorder="1" applyAlignment="1">
      <alignment horizontal="center" vertical="center" wrapText="1"/>
    </xf>
    <xf numFmtId="2" fontId="40" fillId="0" borderId="81" xfId="0" applyNumberFormat="1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2" fontId="36" fillId="0" borderId="38" xfId="0" applyNumberFormat="1" applyFont="1" applyBorder="1" applyAlignment="1">
      <alignment horizontal="center" vertical="center" wrapText="1"/>
    </xf>
    <xf numFmtId="2" fontId="36" fillId="0" borderId="37" xfId="0" applyNumberFormat="1" applyFont="1" applyBorder="1" applyAlignment="1">
      <alignment horizontal="center" vertical="center" wrapText="1"/>
    </xf>
    <xf numFmtId="173" fontId="36" fillId="0" borderId="62" xfId="0" applyNumberFormat="1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173" fontId="40" fillId="36" borderId="78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5" fontId="40" fillId="36" borderId="78" xfId="0" applyNumberFormat="1" applyFont="1" applyFill="1" applyBorder="1" applyAlignment="1">
      <alignment horizontal="center" vertical="center" wrapText="1"/>
    </xf>
    <xf numFmtId="2" fontId="36" fillId="0" borderId="51" xfId="0" applyNumberFormat="1" applyFont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top" wrapText="1"/>
    </xf>
    <xf numFmtId="0" fontId="15" fillId="34" borderId="72" xfId="0" applyFont="1" applyFill="1" applyBorder="1" applyAlignment="1">
      <alignment horizontal="center" vertical="top" wrapText="1"/>
    </xf>
    <xf numFmtId="0" fontId="14" fillId="34" borderId="74" xfId="0" applyFont="1" applyFill="1" applyBorder="1" applyAlignment="1">
      <alignment/>
    </xf>
    <xf numFmtId="173" fontId="42" fillId="34" borderId="27" xfId="0" applyNumberFormat="1" applyFont="1" applyFill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center" vertical="center" wrapText="1"/>
    </xf>
    <xf numFmtId="173" fontId="50" fillId="34" borderId="65" xfId="0" applyNumberFormat="1" applyFont="1" applyFill="1" applyBorder="1" applyAlignment="1">
      <alignment horizontal="center" vertical="center" wrapText="1"/>
    </xf>
    <xf numFmtId="173" fontId="50" fillId="37" borderId="66" xfId="0" applyNumberFormat="1" applyFont="1" applyFill="1" applyBorder="1" applyAlignment="1">
      <alignment horizontal="center" vertical="center" wrapText="1"/>
    </xf>
    <xf numFmtId="173" fontId="50" fillId="36" borderId="65" xfId="0" applyNumberFormat="1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0" borderId="37" xfId="0" applyFont="1" applyFill="1" applyBorder="1" applyAlignment="1">
      <alignment vertical="center" wrapText="1"/>
    </xf>
    <xf numFmtId="0" fontId="1" fillId="40" borderId="40" xfId="0" applyFont="1" applyFill="1" applyBorder="1" applyAlignment="1">
      <alignment horizontal="center" vertical="center" wrapText="1"/>
    </xf>
    <xf numFmtId="0" fontId="1" fillId="40" borderId="69" xfId="0" applyFont="1" applyFill="1" applyBorder="1" applyAlignment="1">
      <alignment horizontal="center" vertical="center" wrapText="1"/>
    </xf>
    <xf numFmtId="173" fontId="1" fillId="40" borderId="21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73" fontId="1" fillId="35" borderId="29" xfId="0" applyNumberFormat="1" applyFont="1" applyFill="1" applyBorder="1" applyAlignment="1">
      <alignment horizontal="center" vertical="center" wrapText="1"/>
    </xf>
    <xf numFmtId="173" fontId="1" fillId="0" borderId="28" xfId="0" applyNumberFormat="1" applyFont="1" applyBorder="1" applyAlignment="1">
      <alignment horizontal="center" vertical="center" wrapText="1"/>
    </xf>
    <xf numFmtId="0" fontId="1" fillId="40" borderId="37" xfId="0" applyFont="1" applyFill="1" applyBorder="1" applyAlignment="1">
      <alignment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69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3" fontId="9" fillId="0" borderId="70" xfId="0" applyNumberFormat="1" applyFont="1" applyBorder="1" applyAlignment="1">
      <alignment horizontal="center" vertical="center" wrapText="1"/>
    </xf>
    <xf numFmtId="173" fontId="1" fillId="0" borderId="7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75" fontId="0" fillId="33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3" fontId="1" fillId="0" borderId="29" xfId="0" applyNumberFormat="1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40" borderId="51" xfId="0" applyFont="1" applyFill="1" applyBorder="1" applyAlignment="1">
      <alignment vertical="center" wrapText="1"/>
    </xf>
    <xf numFmtId="0" fontId="1" fillId="40" borderId="73" xfId="0" applyFont="1" applyFill="1" applyBorder="1" applyAlignment="1">
      <alignment horizontal="center" vertical="center" wrapText="1"/>
    </xf>
    <xf numFmtId="173" fontId="1" fillId="40" borderId="43" xfId="0" applyNumberFormat="1" applyFont="1" applyFill="1" applyBorder="1" applyAlignment="1">
      <alignment horizontal="center" vertical="center" wrapText="1"/>
    </xf>
    <xf numFmtId="49" fontId="9" fillId="38" borderId="55" xfId="0" applyNumberFormat="1" applyFont="1" applyFill="1" applyBorder="1" applyAlignment="1">
      <alignment horizontal="center" vertical="center"/>
    </xf>
    <xf numFmtId="175" fontId="0" fillId="0" borderId="4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/>
    </xf>
    <xf numFmtId="49" fontId="27" fillId="0" borderId="1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 wrapText="1"/>
    </xf>
    <xf numFmtId="49" fontId="9" fillId="35" borderId="35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35" borderId="38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left" vertical="center" wrapText="1"/>
    </xf>
    <xf numFmtId="173" fontId="1" fillId="40" borderId="22" xfId="0" applyNumberFormat="1" applyFont="1" applyFill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0" fontId="1" fillId="42" borderId="37" xfId="0" applyFont="1" applyFill="1" applyBorder="1" applyAlignment="1">
      <alignment horizontal="center" vertical="center" wrapText="1"/>
    </xf>
    <xf numFmtId="0" fontId="1" fillId="42" borderId="40" xfId="0" applyFont="1" applyFill="1" applyBorder="1" applyAlignment="1">
      <alignment horizontal="center" vertical="center" wrapText="1"/>
    </xf>
    <xf numFmtId="49" fontId="6" fillId="43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39" fillId="0" borderId="70" xfId="0" applyNumberFormat="1" applyFont="1" applyFill="1" applyBorder="1" applyAlignment="1">
      <alignment horizontal="center" vertical="center"/>
    </xf>
    <xf numFmtId="175" fontId="7" fillId="0" borderId="31" xfId="0" applyNumberFormat="1" applyFont="1" applyFill="1" applyBorder="1" applyAlignment="1">
      <alignment horizontal="center" vertical="center"/>
    </xf>
    <xf numFmtId="0" fontId="1" fillId="40" borderId="75" xfId="0" applyFont="1" applyFill="1" applyBorder="1" applyAlignment="1">
      <alignment horizontal="center" vertical="center" wrapText="1"/>
    </xf>
    <xf numFmtId="0" fontId="39" fillId="0" borderId="44" xfId="0" applyFont="1" applyBorder="1" applyAlignment="1">
      <alignment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173" fontId="1" fillId="0" borderId="30" xfId="0" applyNumberFormat="1" applyFont="1" applyBorder="1" applyAlignment="1">
      <alignment/>
    </xf>
    <xf numFmtId="0" fontId="4" fillId="0" borderId="15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4" fillId="39" borderId="14" xfId="0" applyNumberFormat="1" applyFont="1" applyFill="1" applyBorder="1" applyAlignment="1">
      <alignment horizontal="center" vertical="center" wrapText="1"/>
    </xf>
    <xf numFmtId="49" fontId="11" fillId="39" borderId="35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5" fontId="1" fillId="0" borderId="3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35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175" fontId="10" fillId="35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49" fontId="7" fillId="0" borderId="82" xfId="0" applyNumberFormat="1" applyFont="1" applyBorder="1" applyAlignment="1">
      <alignment horizontal="center" vertical="center"/>
    </xf>
    <xf numFmtId="49" fontId="4" fillId="39" borderId="70" xfId="0" applyNumberFormat="1" applyFont="1" applyFill="1" applyBorder="1" applyAlignment="1">
      <alignment wrapText="1" readingOrder="1"/>
    </xf>
    <xf numFmtId="49" fontId="1" fillId="33" borderId="70" xfId="0" applyNumberFormat="1" applyFont="1" applyFill="1" applyBorder="1" applyAlignment="1">
      <alignment wrapText="1" readingOrder="1"/>
    </xf>
    <xf numFmtId="49" fontId="2" fillId="0" borderId="70" xfId="0" applyNumberFormat="1" applyFont="1" applyFill="1" applyBorder="1" applyAlignment="1">
      <alignment wrapText="1" readingOrder="1"/>
    </xf>
    <xf numFmtId="49" fontId="7" fillId="0" borderId="70" xfId="0" applyNumberFormat="1" applyFont="1" applyFill="1" applyBorder="1" applyAlignment="1">
      <alignment wrapText="1" readingOrder="1"/>
    </xf>
    <xf numFmtId="49" fontId="8" fillId="0" borderId="70" xfId="0" applyNumberFormat="1" applyFont="1" applyFill="1" applyBorder="1" applyAlignment="1">
      <alignment wrapText="1" readingOrder="1"/>
    </xf>
    <xf numFmtId="49" fontId="9" fillId="0" borderId="70" xfId="0" applyNumberFormat="1" applyFont="1" applyFill="1" applyBorder="1" applyAlignment="1">
      <alignment wrapText="1" readingOrder="1"/>
    </xf>
    <xf numFmtId="49" fontId="1" fillId="0" borderId="70" xfId="0" applyNumberFormat="1" applyFont="1" applyFill="1" applyBorder="1" applyAlignment="1">
      <alignment wrapText="1" readingOrder="1"/>
    </xf>
    <xf numFmtId="49" fontId="6" fillId="33" borderId="70" xfId="0" applyNumberFormat="1" applyFont="1" applyFill="1" applyBorder="1" applyAlignment="1">
      <alignment wrapText="1" readingOrder="1"/>
    </xf>
    <xf numFmtId="0" fontId="2" fillId="0" borderId="70" xfId="0" applyFont="1" applyFill="1" applyBorder="1" applyAlignment="1">
      <alignment wrapText="1"/>
    </xf>
    <xf numFmtId="49" fontId="10" fillId="0" borderId="70" xfId="0" applyNumberFormat="1" applyFont="1" applyFill="1" applyBorder="1" applyAlignment="1">
      <alignment wrapText="1" readingOrder="1"/>
    </xf>
    <xf numFmtId="49" fontId="8" fillId="0" borderId="70" xfId="0" applyNumberFormat="1" applyFont="1" applyFill="1" applyBorder="1" applyAlignment="1">
      <alignment wrapText="1" readingOrder="1"/>
    </xf>
    <xf numFmtId="49" fontId="9" fillId="0" borderId="70" xfId="0" applyNumberFormat="1" applyFont="1" applyFill="1" applyBorder="1" applyAlignment="1">
      <alignment wrapText="1" readingOrder="1"/>
    </xf>
    <xf numFmtId="0" fontId="2" fillId="0" borderId="7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" fillId="0" borderId="70" xfId="0" applyFont="1" applyFill="1" applyBorder="1" applyAlignment="1">
      <alignment horizontal="left" vertical="center" wrapText="1"/>
    </xf>
    <xf numFmtId="49" fontId="4" fillId="0" borderId="70" xfId="0" applyNumberFormat="1" applyFont="1" applyFill="1" applyBorder="1" applyAlignment="1">
      <alignment wrapText="1" readingOrder="1"/>
    </xf>
    <xf numFmtId="49" fontId="1" fillId="0" borderId="70" xfId="0" applyNumberFormat="1" applyFont="1" applyFill="1" applyBorder="1" applyAlignment="1">
      <alignment wrapText="1" readingOrder="1"/>
    </xf>
    <xf numFmtId="0" fontId="2" fillId="0" borderId="18" xfId="0" applyFont="1" applyBorder="1" applyAlignment="1">
      <alignment vertical="center" wrapText="1"/>
    </xf>
    <xf numFmtId="49" fontId="2" fillId="35" borderId="70" xfId="0" applyNumberFormat="1" applyFont="1" applyFill="1" applyBorder="1" applyAlignment="1">
      <alignment horizontal="left" vertical="center" wrapText="1" readingOrder="1"/>
    </xf>
    <xf numFmtId="49" fontId="2" fillId="0" borderId="70" xfId="0" applyNumberFormat="1" applyFont="1" applyFill="1" applyBorder="1" applyAlignment="1">
      <alignment horizontal="left" wrapText="1" readingOrder="1"/>
    </xf>
    <xf numFmtId="49" fontId="2" fillId="35" borderId="70" xfId="0" applyNumberFormat="1" applyFont="1" applyFill="1" applyBorder="1" applyAlignment="1">
      <alignment horizontal="left" wrapText="1" readingOrder="1"/>
    </xf>
    <xf numFmtId="49" fontId="2" fillId="0" borderId="70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left" wrapText="1" readingOrder="1"/>
    </xf>
    <xf numFmtId="49" fontId="4" fillId="0" borderId="70" xfId="0" applyNumberFormat="1" applyFont="1" applyFill="1" applyBorder="1" applyAlignment="1">
      <alignment horizontal="left" wrapText="1" readingOrder="1"/>
    </xf>
    <xf numFmtId="175" fontId="7" fillId="0" borderId="20" xfId="0" applyNumberFormat="1" applyFont="1" applyFill="1" applyBorder="1" applyAlignment="1">
      <alignment horizontal="center" vertical="center"/>
    </xf>
    <xf numFmtId="0" fontId="1" fillId="43" borderId="15" xfId="0" applyFont="1" applyFill="1" applyBorder="1" applyAlignment="1">
      <alignment vertical="center" wrapText="1"/>
    </xf>
    <xf numFmtId="0" fontId="6" fillId="43" borderId="30" xfId="0" applyFont="1" applyFill="1" applyBorder="1" applyAlignment="1">
      <alignment horizontal="center" vertical="center" wrapText="1"/>
    </xf>
    <xf numFmtId="0" fontId="9" fillId="43" borderId="83" xfId="0" applyFont="1" applyFill="1" applyBorder="1" applyAlignment="1">
      <alignment horizontal="center" vertical="center" wrapText="1"/>
    </xf>
    <xf numFmtId="0" fontId="9" fillId="43" borderId="84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vertical="center" wrapText="1"/>
    </xf>
    <xf numFmtId="0" fontId="6" fillId="41" borderId="3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9" fillId="41" borderId="30" xfId="0" applyFont="1" applyFill="1" applyBorder="1" applyAlignment="1">
      <alignment horizontal="center" vertical="center"/>
    </xf>
    <xf numFmtId="0" fontId="7" fillId="41" borderId="30" xfId="0" applyFont="1" applyFill="1" applyBorder="1" applyAlignment="1">
      <alignment horizontal="center" vertical="center"/>
    </xf>
    <xf numFmtId="49" fontId="7" fillId="41" borderId="19" xfId="0" applyNumberFormat="1" applyFont="1" applyFill="1" applyBorder="1" applyAlignment="1">
      <alignment horizontal="center" vertical="center"/>
    </xf>
    <xf numFmtId="49" fontId="7" fillId="33" borderId="69" xfId="0" applyNumberFormat="1" applyFont="1" applyFill="1" applyBorder="1" applyAlignment="1">
      <alignment horizontal="center" vertical="center"/>
    </xf>
    <xf numFmtId="175" fontId="1" fillId="41" borderId="29" xfId="0" applyNumberFormat="1" applyFont="1" applyFill="1" applyBorder="1" applyAlignment="1">
      <alignment horizontal="center" vertical="center"/>
    </xf>
    <xf numFmtId="175" fontId="2" fillId="33" borderId="2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40" borderId="14" xfId="0" applyFont="1" applyFill="1" applyBorder="1" applyAlignment="1">
      <alignment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3" fontId="46" fillId="0" borderId="11" xfId="0" applyNumberFormat="1" applyFont="1" applyFill="1" applyBorder="1" applyAlignment="1">
      <alignment horizontal="center" vertical="center" wrapText="1"/>
    </xf>
    <xf numFmtId="173" fontId="46" fillId="0" borderId="3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39" fillId="0" borderId="20" xfId="0" applyNumberFormat="1" applyFont="1" applyBorder="1" applyAlignment="1">
      <alignment horizontal="center" vertical="center" wrapText="1"/>
    </xf>
    <xf numFmtId="0" fontId="2" fillId="42" borderId="14" xfId="0" applyFont="1" applyFill="1" applyBorder="1" applyAlignment="1">
      <alignment vertical="center" wrapText="1"/>
    </xf>
    <xf numFmtId="0" fontId="10" fillId="42" borderId="11" xfId="0" applyFont="1" applyFill="1" applyBorder="1" applyAlignment="1">
      <alignment horizontal="center" vertical="center" wrapText="1"/>
    </xf>
    <xf numFmtId="49" fontId="10" fillId="42" borderId="18" xfId="0" applyNumberFormat="1" applyFont="1" applyFill="1" applyBorder="1" applyAlignment="1">
      <alignment horizontal="center" vertical="center" wrapText="1"/>
    </xf>
    <xf numFmtId="175" fontId="10" fillId="42" borderId="10" xfId="0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173" fontId="39" fillId="0" borderId="22" xfId="0" applyNumberFormat="1" applyFont="1" applyBorder="1" applyAlignment="1">
      <alignment horizontal="center" vertical="center" wrapText="1"/>
    </xf>
    <xf numFmtId="173" fontId="1" fillId="0" borderId="22" xfId="0" applyNumberFormat="1" applyFont="1" applyBorder="1" applyAlignment="1">
      <alignment horizontal="center" vertical="center" wrapText="1"/>
    </xf>
    <xf numFmtId="173" fontId="10" fillId="0" borderId="22" xfId="0" applyNumberFormat="1" applyFont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39" fillId="0" borderId="11" xfId="0" applyNumberFormat="1" applyFont="1" applyBorder="1" applyAlignment="1" applyProtection="1">
      <alignment horizontal="center" vertical="center" wrapText="1"/>
      <protection locked="0"/>
    </xf>
    <xf numFmtId="173" fontId="9" fillId="0" borderId="68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8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4" fillId="0" borderId="15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5" fontId="1" fillId="42" borderId="21" xfId="0" applyNumberFormat="1" applyFont="1" applyFill="1" applyBorder="1" applyAlignment="1">
      <alignment horizontal="center" vertical="center"/>
    </xf>
    <xf numFmtId="49" fontId="6" fillId="43" borderId="29" xfId="0" applyNumberFormat="1" applyFont="1" applyFill="1" applyBorder="1" applyAlignment="1">
      <alignment horizontal="center" vertical="center" wrapText="1"/>
    </xf>
    <xf numFmtId="49" fontId="6" fillId="43" borderId="15" xfId="0" applyNumberFormat="1" applyFont="1" applyFill="1" applyBorder="1" applyAlignment="1">
      <alignment horizontal="center" vertical="center" wrapText="1"/>
    </xf>
    <xf numFmtId="49" fontId="6" fillId="43" borderId="30" xfId="0" applyNumberFormat="1" applyFont="1" applyFill="1" applyBorder="1" applyAlignment="1">
      <alignment horizontal="center" vertical="center" wrapText="1"/>
    </xf>
    <xf numFmtId="49" fontId="6" fillId="43" borderId="34" xfId="0" applyNumberFormat="1" applyFont="1" applyFill="1" applyBorder="1" applyAlignment="1">
      <alignment horizontal="center" vertical="center" wrapText="1"/>
    </xf>
    <xf numFmtId="175" fontId="6" fillId="43" borderId="29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73" fontId="39" fillId="0" borderId="0" xfId="0" applyNumberFormat="1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173" fontId="1" fillId="0" borderId="65" xfId="0" applyNumberFormat="1" applyFont="1" applyBorder="1" applyAlignment="1">
      <alignment/>
    </xf>
    <xf numFmtId="0" fontId="35" fillId="0" borderId="0" xfId="0" applyFont="1" applyAlignment="1">
      <alignment horizontal="justify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73" fontId="35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40" xfId="0" applyFont="1" applyBorder="1" applyAlignment="1">
      <alignment vertical="top" wrapText="1"/>
    </xf>
    <xf numFmtId="173" fontId="35" fillId="0" borderId="40" xfId="0" applyNumberFormat="1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30" xfId="0" applyFont="1" applyBorder="1" applyAlignment="1">
      <alignment horizontal="center" vertical="top" wrapText="1"/>
    </xf>
    <xf numFmtId="0" fontId="35" fillId="0" borderId="34" xfId="0" applyFont="1" applyBorder="1" applyAlignment="1">
      <alignment horizontal="center" vertical="top" wrapText="1"/>
    </xf>
    <xf numFmtId="0" fontId="35" fillId="0" borderId="37" xfId="0" applyNumberFormat="1" applyFont="1" applyBorder="1" applyAlignment="1" applyProtection="1">
      <alignment horizontal="center" vertical="top" wrapText="1"/>
      <protection locked="0"/>
    </xf>
    <xf numFmtId="0" fontId="35" fillId="0" borderId="38" xfId="0" applyFont="1" applyBorder="1" applyAlignment="1">
      <alignment horizontal="center" vertical="top" wrapText="1"/>
    </xf>
    <xf numFmtId="0" fontId="35" fillId="0" borderId="14" xfId="0" applyNumberFormat="1" applyFont="1" applyBorder="1" applyAlignment="1" applyProtection="1">
      <alignment horizontal="center" vertical="top" wrapText="1"/>
      <protection locked="0"/>
    </xf>
    <xf numFmtId="0" fontId="35" fillId="0" borderId="35" xfId="0" applyFont="1" applyBorder="1" applyAlignment="1">
      <alignment horizontal="center" vertical="top" wrapText="1"/>
    </xf>
    <xf numFmtId="0" fontId="35" fillId="0" borderId="44" xfId="0" applyNumberFormat="1" applyFont="1" applyBorder="1" applyAlignment="1" applyProtection="1">
      <alignment horizontal="center" vertical="top" wrapText="1"/>
      <protection locked="0"/>
    </xf>
    <xf numFmtId="0" fontId="18" fillId="0" borderId="53" xfId="0" applyFont="1" applyBorder="1" applyAlignment="1">
      <alignment horizontal="left" vertical="top" wrapText="1"/>
    </xf>
    <xf numFmtId="0" fontId="35" fillId="0" borderId="53" xfId="0" applyFont="1" applyBorder="1" applyAlignment="1">
      <alignment horizontal="center" vertical="top" wrapText="1"/>
    </xf>
    <xf numFmtId="0" fontId="35" fillId="0" borderId="45" xfId="0" applyFont="1" applyBorder="1" applyAlignment="1">
      <alignment horizontal="center" vertical="top" wrapText="1"/>
    </xf>
    <xf numFmtId="0" fontId="22" fillId="0" borderId="25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37" borderId="14" xfId="0" applyNumberFormat="1" applyFont="1" applyFill="1" applyBorder="1" applyAlignment="1">
      <alignment horizontal="center" vertical="center" wrapText="1"/>
    </xf>
    <xf numFmtId="0" fontId="22" fillId="37" borderId="35" xfId="0" applyFont="1" applyFill="1" applyBorder="1" applyAlignment="1">
      <alignment horizontal="center" vertical="center"/>
    </xf>
    <xf numFmtId="49" fontId="13" fillId="37" borderId="14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39" fillId="0" borderId="0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left" vertical="center" wrapText="1"/>
    </xf>
    <xf numFmtId="0" fontId="1" fillId="44" borderId="40" xfId="0" applyFont="1" applyFill="1" applyBorder="1" applyAlignment="1">
      <alignment horizontal="center" vertical="center" wrapText="1"/>
    </xf>
    <xf numFmtId="49" fontId="7" fillId="44" borderId="11" xfId="0" applyNumberFormat="1" applyFont="1" applyFill="1" applyBorder="1" applyAlignment="1">
      <alignment horizontal="center" vertical="center" wrapText="1"/>
    </xf>
    <xf numFmtId="49" fontId="7" fillId="44" borderId="35" xfId="0" applyNumberFormat="1" applyFont="1" applyFill="1" applyBorder="1" applyAlignment="1">
      <alignment horizontal="center" vertical="center" wrapText="1"/>
    </xf>
    <xf numFmtId="49" fontId="7" fillId="44" borderId="18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175" fontId="1" fillId="33" borderId="21" xfId="0" applyNumberFormat="1" applyFont="1" applyFill="1" applyBorder="1" applyAlignment="1">
      <alignment horizontal="center" vertical="center"/>
    </xf>
    <xf numFmtId="49" fontId="6" fillId="43" borderId="17" xfId="0" applyNumberFormat="1" applyFont="1" applyFill="1" applyBorder="1" applyAlignment="1">
      <alignment horizontal="left" vertical="center" wrapText="1" readingOrder="1"/>
    </xf>
    <xf numFmtId="0" fontId="9" fillId="0" borderId="44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27" xfId="0" applyNumberFormat="1" applyFont="1" applyFill="1" applyBorder="1" applyAlignment="1">
      <alignment horizontal="center" vertical="center"/>
    </xf>
    <xf numFmtId="175" fontId="10" fillId="0" borderId="2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5" borderId="14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1" fillId="45" borderId="37" xfId="0" applyNumberFormat="1" applyFont="1" applyFill="1" applyBorder="1" applyAlignment="1">
      <alignment horizontal="center" vertical="center" wrapText="1"/>
    </xf>
    <xf numFmtId="175" fontId="1" fillId="45" borderId="21" xfId="0" applyNumberFormat="1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10" fillId="45" borderId="35" xfId="0" applyFont="1" applyFill="1" applyBorder="1" applyAlignment="1">
      <alignment horizontal="center" vertical="center"/>
    </xf>
    <xf numFmtId="49" fontId="10" fillId="45" borderId="70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7" fillId="45" borderId="40" xfId="0" applyNumberFormat="1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 wrapText="1"/>
    </xf>
    <xf numFmtId="49" fontId="1" fillId="45" borderId="4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/>
    </xf>
    <xf numFmtId="49" fontId="6" fillId="45" borderId="21" xfId="0" applyNumberFormat="1" applyFont="1" applyFill="1" applyBorder="1" applyAlignment="1">
      <alignment horizontal="center" vertical="center"/>
    </xf>
    <xf numFmtId="49" fontId="39" fillId="45" borderId="38" xfId="0" applyNumberFormat="1" applyFont="1" applyFill="1" applyBorder="1" applyAlignment="1">
      <alignment horizontal="center" vertical="center" wrapText="1"/>
    </xf>
    <xf numFmtId="49" fontId="0" fillId="45" borderId="39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0" fontId="10" fillId="42" borderId="38" xfId="0" applyFont="1" applyFill="1" applyBorder="1" applyAlignment="1">
      <alignment horizontal="center" vertical="center"/>
    </xf>
    <xf numFmtId="49" fontId="10" fillId="42" borderId="39" xfId="0" applyNumberFormat="1" applyFont="1" applyFill="1" applyBorder="1" applyAlignment="1">
      <alignment horizontal="center" vertical="center"/>
    </xf>
    <xf numFmtId="175" fontId="7" fillId="0" borderId="28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wrapText="1" readingOrder="1"/>
    </xf>
    <xf numFmtId="49" fontId="7" fillId="0" borderId="78" xfId="0" applyNumberFormat="1" applyFont="1" applyFill="1" applyBorder="1" applyAlignment="1">
      <alignment wrapText="1" readingOrder="1"/>
    </xf>
    <xf numFmtId="49" fontId="6" fillId="45" borderId="78" xfId="0" applyNumberFormat="1" applyFont="1" applyFill="1" applyBorder="1" applyAlignment="1">
      <alignment wrapText="1" readingOrder="1"/>
    </xf>
    <xf numFmtId="0" fontId="2" fillId="0" borderId="78" xfId="0" applyFont="1" applyBorder="1" applyAlignment="1">
      <alignment vertical="center" wrapText="1"/>
    </xf>
    <xf numFmtId="49" fontId="6" fillId="45" borderId="86" xfId="0" applyNumberFormat="1" applyFont="1" applyFill="1" applyBorder="1" applyAlignment="1">
      <alignment horizontal="left" vertical="center" wrapText="1" readingOrder="1"/>
    </xf>
    <xf numFmtId="49" fontId="7" fillId="0" borderId="67" xfId="0" applyNumberFormat="1" applyFont="1" applyFill="1" applyBorder="1" applyAlignment="1">
      <alignment wrapText="1" readingOrder="1"/>
    </xf>
    <xf numFmtId="49" fontId="2" fillId="35" borderId="78" xfId="0" applyNumberFormat="1" applyFont="1" applyFill="1" applyBorder="1" applyAlignment="1">
      <alignment horizontal="left" vertical="center" wrapText="1" readingOrder="1"/>
    </xf>
    <xf numFmtId="49" fontId="2" fillId="0" borderId="78" xfId="0" applyNumberFormat="1" applyFont="1" applyFill="1" applyBorder="1" applyAlignment="1">
      <alignment horizontal="left" wrapText="1" readingOrder="1"/>
    </xf>
    <xf numFmtId="177" fontId="2" fillId="0" borderId="78" xfId="0" applyNumberFormat="1" applyFont="1" applyFill="1" applyBorder="1" applyAlignment="1" applyProtection="1">
      <alignment horizontal="left" wrapText="1" readingOrder="1"/>
      <protection locked="0"/>
    </xf>
    <xf numFmtId="49" fontId="2" fillId="35" borderId="78" xfId="0" applyNumberFormat="1" applyFont="1" applyFill="1" applyBorder="1" applyAlignment="1">
      <alignment horizontal="left" wrapText="1" readingOrder="1"/>
    </xf>
    <xf numFmtId="0" fontId="6" fillId="42" borderId="86" xfId="0" applyFont="1" applyFill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6" fillId="46" borderId="39" xfId="0" applyNumberFormat="1" applyFont="1" applyFill="1" applyBorder="1" applyAlignment="1">
      <alignment horizontal="left" vertical="center" wrapText="1" readingOrder="1"/>
    </xf>
    <xf numFmtId="49" fontId="6" fillId="46" borderId="21" xfId="0" applyNumberFormat="1" applyFont="1" applyFill="1" applyBorder="1" applyAlignment="1">
      <alignment horizontal="center" vertical="center" wrapText="1"/>
    </xf>
    <xf numFmtId="0" fontId="6" fillId="46" borderId="40" xfId="0" applyFont="1" applyFill="1" applyBorder="1" applyAlignment="1">
      <alignment horizontal="center" vertical="center" wrapText="1"/>
    </xf>
    <xf numFmtId="49" fontId="45" fillId="46" borderId="42" xfId="0" applyNumberFormat="1" applyFont="1" applyFill="1" applyBorder="1" applyAlignment="1">
      <alignment horizontal="center" vertical="center" wrapText="1"/>
    </xf>
    <xf numFmtId="175" fontId="1" fillId="46" borderId="21" xfId="0" applyNumberFormat="1" applyFont="1" applyFill="1" applyBorder="1" applyAlignment="1">
      <alignment horizontal="center" vertical="center"/>
    </xf>
    <xf numFmtId="49" fontId="1" fillId="46" borderId="37" xfId="0" applyNumberFormat="1" applyFont="1" applyFill="1" applyBorder="1" applyAlignment="1">
      <alignment horizontal="center" vertical="center" wrapText="1"/>
    </xf>
    <xf numFmtId="49" fontId="1" fillId="46" borderId="40" xfId="0" applyNumberFormat="1" applyFont="1" applyFill="1" applyBorder="1" applyAlignment="1">
      <alignment horizontal="center" vertical="center" wrapText="1"/>
    </xf>
    <xf numFmtId="49" fontId="1" fillId="46" borderId="38" xfId="0" applyNumberFormat="1" applyFont="1" applyFill="1" applyBorder="1" applyAlignment="1">
      <alignment horizontal="center" vertical="center" wrapText="1"/>
    </xf>
    <xf numFmtId="49" fontId="1" fillId="46" borderId="42" xfId="0" applyNumberFormat="1" applyFont="1" applyFill="1" applyBorder="1" applyAlignment="1">
      <alignment horizontal="center" vertical="center" wrapText="1"/>
    </xf>
    <xf numFmtId="175" fontId="1" fillId="46" borderId="21" xfId="0" applyNumberFormat="1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/>
    </xf>
    <xf numFmtId="49" fontId="1" fillId="46" borderId="14" xfId="0" applyNumberFormat="1" applyFont="1" applyFill="1" applyBorder="1" applyAlignment="1">
      <alignment horizontal="center" vertical="center" wrapText="1"/>
    </xf>
    <xf numFmtId="49" fontId="7" fillId="46" borderId="38" xfId="0" applyNumberFormat="1" applyFont="1" applyFill="1" applyBorder="1" applyAlignment="1">
      <alignment horizontal="center" vertical="center" wrapText="1"/>
    </xf>
    <xf numFmtId="175" fontId="1" fillId="46" borderId="10" xfId="0" applyNumberFormat="1" applyFont="1" applyFill="1" applyBorder="1" applyAlignment="1">
      <alignment horizontal="center" vertical="center"/>
    </xf>
    <xf numFmtId="49" fontId="7" fillId="46" borderId="40" xfId="0" applyNumberFormat="1" applyFont="1" applyFill="1" applyBorder="1" applyAlignment="1">
      <alignment horizontal="center" vertical="center" wrapText="1"/>
    </xf>
    <xf numFmtId="0" fontId="6" fillId="46" borderId="18" xfId="0" applyFont="1" applyFill="1" applyBorder="1" applyAlignment="1">
      <alignment horizontal="left" vertical="center" wrapText="1"/>
    </xf>
    <xf numFmtId="0" fontId="6" fillId="46" borderId="11" xfId="0" applyFont="1" applyFill="1" applyBorder="1" applyAlignment="1">
      <alignment horizontal="center" vertical="center" wrapText="1"/>
    </xf>
    <xf numFmtId="49" fontId="1" fillId="46" borderId="11" xfId="0" applyNumberFormat="1" applyFont="1" applyFill="1" applyBorder="1" applyAlignment="1">
      <alignment horizontal="center" vertical="center"/>
    </xf>
    <xf numFmtId="49" fontId="6" fillId="46" borderId="70" xfId="0" applyNumberFormat="1" applyFont="1" applyFill="1" applyBorder="1" applyAlignment="1">
      <alignment wrapText="1" readingOrder="1"/>
    </xf>
    <xf numFmtId="0" fontId="10" fillId="46" borderId="11" xfId="0" applyFont="1" applyFill="1" applyBorder="1" applyAlignment="1">
      <alignment horizontal="center" vertical="center"/>
    </xf>
    <xf numFmtId="0" fontId="10" fillId="46" borderId="35" xfId="0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 wrapText="1"/>
    </xf>
    <xf numFmtId="49" fontId="6" fillId="46" borderId="11" xfId="0" applyNumberFormat="1" applyFont="1" applyFill="1" applyBorder="1" applyAlignment="1">
      <alignment horizontal="center" vertical="center" wrapText="1"/>
    </xf>
    <xf numFmtId="49" fontId="6" fillId="46" borderId="78" xfId="0" applyNumberFormat="1" applyFont="1" applyFill="1" applyBorder="1" applyAlignment="1">
      <alignment wrapText="1" readingOrder="1"/>
    </xf>
    <xf numFmtId="49" fontId="10" fillId="46" borderId="70" xfId="0" applyNumberFormat="1" applyFont="1" applyFill="1" applyBorder="1" applyAlignment="1">
      <alignment horizontal="center" vertical="center"/>
    </xf>
    <xf numFmtId="49" fontId="6" fillId="46" borderId="28" xfId="0" applyNumberFormat="1" applyFont="1" applyFill="1" applyBorder="1" applyAlignment="1">
      <alignment horizontal="center" vertical="center"/>
    </xf>
    <xf numFmtId="0" fontId="6" fillId="46" borderId="66" xfId="0" applyFont="1" applyFill="1" applyBorder="1" applyAlignment="1">
      <alignment vertical="center" wrapText="1"/>
    </xf>
    <xf numFmtId="0" fontId="1" fillId="46" borderId="56" xfId="0" applyFont="1" applyFill="1" applyBorder="1" applyAlignment="1">
      <alignment horizontal="center" vertical="center" wrapText="1"/>
    </xf>
    <xf numFmtId="49" fontId="1" fillId="46" borderId="0" xfId="0" applyNumberFormat="1" applyFont="1" applyFill="1" applyBorder="1" applyAlignment="1">
      <alignment horizontal="center" vertical="center"/>
    </xf>
    <xf numFmtId="175" fontId="1" fillId="46" borderId="28" xfId="0" applyNumberFormat="1" applyFont="1" applyFill="1" applyBorder="1" applyAlignment="1">
      <alignment horizontal="center" vertical="center"/>
    </xf>
    <xf numFmtId="0" fontId="6" fillId="46" borderId="42" xfId="0" applyFont="1" applyFill="1" applyBorder="1" applyAlignment="1">
      <alignment vertical="center" wrapText="1"/>
    </xf>
    <xf numFmtId="0" fontId="1" fillId="46" borderId="40" xfId="0" applyFont="1" applyFill="1" applyBorder="1" applyAlignment="1">
      <alignment horizontal="center" vertical="center" wrapText="1"/>
    </xf>
    <xf numFmtId="175" fontId="1" fillId="46" borderId="27" xfId="0" applyNumberFormat="1" applyFont="1" applyFill="1" applyBorder="1" applyAlignment="1">
      <alignment horizontal="center" vertical="center"/>
    </xf>
    <xf numFmtId="0" fontId="6" fillId="47" borderId="65" xfId="0" applyFont="1" applyFill="1" applyBorder="1" applyAlignment="1">
      <alignment vertical="center" wrapText="1"/>
    </xf>
    <xf numFmtId="0" fontId="6" fillId="47" borderId="30" xfId="0" applyFont="1" applyFill="1" applyBorder="1" applyAlignment="1">
      <alignment horizontal="center" vertical="center" wrapText="1"/>
    </xf>
    <xf numFmtId="49" fontId="45" fillId="47" borderId="65" xfId="0" applyNumberFormat="1" applyFont="1" applyFill="1" applyBorder="1" applyAlignment="1">
      <alignment horizontal="center" vertical="center" wrapText="1"/>
    </xf>
    <xf numFmtId="175" fontId="6" fillId="47" borderId="29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left" vertical="center" wrapText="1" readingOrder="1"/>
    </xf>
    <xf numFmtId="49" fontId="6" fillId="47" borderId="15" xfId="0" applyNumberFormat="1" applyFont="1" applyFill="1" applyBorder="1" applyAlignment="1">
      <alignment horizontal="center" vertical="center" wrapText="1"/>
    </xf>
    <xf numFmtId="49" fontId="6" fillId="47" borderId="30" xfId="0" applyNumberFormat="1" applyFont="1" applyFill="1" applyBorder="1" applyAlignment="1">
      <alignment horizontal="center" vertical="center" wrapText="1"/>
    </xf>
    <xf numFmtId="49" fontId="6" fillId="47" borderId="34" xfId="0" applyNumberFormat="1" applyFont="1" applyFill="1" applyBorder="1" applyAlignment="1">
      <alignment horizontal="center" vertical="center" wrapText="1"/>
    </xf>
    <xf numFmtId="49" fontId="6" fillId="47" borderId="65" xfId="0" applyNumberFormat="1" applyFont="1" applyFill="1" applyBorder="1" applyAlignment="1">
      <alignment horizontal="center" vertical="center" wrapText="1"/>
    </xf>
    <xf numFmtId="175" fontId="6" fillId="47" borderId="29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/>
    </xf>
    <xf numFmtId="49" fontId="6" fillId="47" borderId="50" xfId="0" applyNumberFormat="1" applyFont="1" applyFill="1" applyBorder="1" applyAlignment="1">
      <alignment wrapText="1" readingOrder="1"/>
    </xf>
    <xf numFmtId="49" fontId="6" fillId="47" borderId="30" xfId="0" applyNumberFormat="1" applyFont="1" applyFill="1" applyBorder="1" applyAlignment="1">
      <alignment horizontal="center" vertical="center"/>
    </xf>
    <xf numFmtId="0" fontId="6" fillId="47" borderId="30" xfId="0" applyFont="1" applyFill="1" applyBorder="1" applyAlignment="1">
      <alignment horizontal="center" vertical="center"/>
    </xf>
    <xf numFmtId="0" fontId="6" fillId="47" borderId="34" xfId="0" applyFont="1" applyFill="1" applyBorder="1" applyAlignment="1">
      <alignment horizontal="center" vertical="center"/>
    </xf>
    <xf numFmtId="49" fontId="6" fillId="47" borderId="17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/>
    </xf>
    <xf numFmtId="0" fontId="6" fillId="47" borderId="65" xfId="0" applyFont="1" applyFill="1" applyBorder="1" applyAlignment="1">
      <alignment vertical="center" wrapText="1"/>
    </xf>
    <xf numFmtId="0" fontId="6" fillId="47" borderId="30" xfId="0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wrapText="1" readingOrder="1"/>
    </xf>
    <xf numFmtId="49" fontId="6" fillId="46" borderId="21" xfId="0" applyNumberFormat="1" applyFont="1" applyFill="1" applyBorder="1" applyAlignment="1">
      <alignment horizontal="center" vertical="center"/>
    </xf>
    <xf numFmtId="49" fontId="1" fillId="46" borderId="40" xfId="0" applyNumberFormat="1" applyFont="1" applyFill="1" applyBorder="1" applyAlignment="1">
      <alignment horizontal="center" vertical="center"/>
    </xf>
    <xf numFmtId="49" fontId="1" fillId="46" borderId="38" xfId="0" applyNumberFormat="1" applyFont="1" applyFill="1" applyBorder="1" applyAlignment="1">
      <alignment horizontal="center" vertical="center"/>
    </xf>
    <xf numFmtId="49" fontId="1" fillId="46" borderId="42" xfId="0" applyNumberFormat="1" applyFont="1" applyFill="1" applyBorder="1" applyAlignment="1">
      <alignment horizontal="center" vertical="center"/>
    </xf>
    <xf numFmtId="49" fontId="6" fillId="47" borderId="34" xfId="0" applyNumberFormat="1" applyFont="1" applyFill="1" applyBorder="1" applyAlignment="1">
      <alignment horizontal="center" vertical="center"/>
    </xf>
    <xf numFmtId="49" fontId="6" fillId="47" borderId="65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39" fillId="46" borderId="38" xfId="0" applyNumberFormat="1" applyFont="1" applyFill="1" applyBorder="1" applyAlignment="1">
      <alignment horizontal="center" vertical="center" wrapText="1"/>
    </xf>
    <xf numFmtId="49" fontId="0" fillId="46" borderId="42" xfId="0" applyNumberFormat="1" applyFont="1" applyFill="1" applyBorder="1" applyAlignment="1">
      <alignment horizontal="center" vertical="center"/>
    </xf>
    <xf numFmtId="49" fontId="45" fillId="47" borderId="30" xfId="0" applyNumberFormat="1" applyFont="1" applyFill="1" applyBorder="1" applyAlignment="1">
      <alignment horizontal="center" vertical="center" wrapText="1"/>
    </xf>
    <xf numFmtId="49" fontId="48" fillId="47" borderId="34" xfId="0" applyNumberFormat="1" applyFont="1" applyFill="1" applyBorder="1" applyAlignment="1">
      <alignment horizontal="center" vertical="center" wrapText="1"/>
    </xf>
    <xf numFmtId="49" fontId="45" fillId="47" borderId="65" xfId="0" applyNumberFormat="1" applyFont="1" applyFill="1" applyBorder="1" applyAlignment="1">
      <alignment horizontal="center" vertical="center"/>
    </xf>
    <xf numFmtId="49" fontId="45" fillId="47" borderId="3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left" vertical="center" wrapText="1" readingOrder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>
      <alignment horizontal="center" vertical="center"/>
    </xf>
    <xf numFmtId="175" fontId="1" fillId="33" borderId="7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31" xfId="0" applyNumberFormat="1" applyFont="1" applyFill="1" applyBorder="1" applyAlignment="1">
      <alignment horizontal="center" vertical="center"/>
    </xf>
    <xf numFmtId="0" fontId="36" fillId="0" borderId="25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175" fontId="5" fillId="0" borderId="12" xfId="0" applyNumberFormat="1" applyFont="1" applyBorder="1" applyAlignment="1">
      <alignment horizontal="center" vertical="center"/>
    </xf>
    <xf numFmtId="175" fontId="5" fillId="0" borderId="36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 wrapText="1"/>
    </xf>
    <xf numFmtId="175" fontId="10" fillId="0" borderId="56" xfId="0" applyNumberFormat="1" applyFont="1" applyBorder="1" applyAlignment="1">
      <alignment horizontal="center" vertical="center"/>
    </xf>
    <xf numFmtId="175" fontId="10" fillId="0" borderId="49" xfId="0" applyNumberFormat="1" applyFont="1" applyBorder="1" applyAlignment="1">
      <alignment horizontal="center" vertical="center"/>
    </xf>
    <xf numFmtId="175" fontId="10" fillId="0" borderId="66" xfId="0" applyNumberFormat="1" applyFont="1" applyBorder="1" applyAlignment="1">
      <alignment horizontal="center" vertical="center"/>
    </xf>
    <xf numFmtId="175" fontId="5" fillId="0" borderId="18" xfId="0" applyNumberFormat="1" applyFont="1" applyBorder="1" applyAlignment="1">
      <alignment horizontal="center" vertical="center"/>
    </xf>
    <xf numFmtId="175" fontId="5" fillId="0" borderId="41" xfId="0" applyNumberFormat="1" applyFont="1" applyBorder="1" applyAlignment="1">
      <alignment horizontal="center" vertical="center"/>
    </xf>
    <xf numFmtId="175" fontId="10" fillId="0" borderId="41" xfId="0" applyNumberFormat="1" applyFont="1" applyBorder="1" applyAlignment="1">
      <alignment horizontal="center" vertical="center"/>
    </xf>
    <xf numFmtId="175" fontId="10" fillId="0" borderId="42" xfId="0" applyNumberFormat="1" applyFont="1" applyBorder="1" applyAlignment="1">
      <alignment horizontal="center" vertical="center"/>
    </xf>
    <xf numFmtId="49" fontId="14" fillId="37" borderId="15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175" fontId="17" fillId="36" borderId="50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vertical="top" wrapText="1"/>
    </xf>
    <xf numFmtId="173" fontId="52" fillId="0" borderId="11" xfId="0" applyNumberFormat="1" applyFont="1" applyBorder="1" applyAlignment="1">
      <alignment horizontal="center" vertical="center" wrapText="1"/>
    </xf>
    <xf numFmtId="173" fontId="50" fillId="37" borderId="60" xfId="0" applyNumberFormat="1" applyFont="1" applyFill="1" applyBorder="1" applyAlignment="1">
      <alignment horizontal="center" vertical="center" wrapText="1"/>
    </xf>
    <xf numFmtId="173" fontId="42" fillId="0" borderId="22" xfId="0" applyNumberFormat="1" applyFont="1" applyBorder="1" applyAlignment="1">
      <alignment horizontal="center" vertical="center" wrapText="1"/>
    </xf>
    <xf numFmtId="173" fontId="52" fillId="0" borderId="22" xfId="0" applyNumberFormat="1" applyFont="1" applyBorder="1" applyAlignment="1">
      <alignment horizontal="center" vertical="center" wrapText="1"/>
    </xf>
    <xf numFmtId="173" fontId="40" fillId="0" borderId="22" xfId="0" applyNumberFormat="1" applyFont="1" applyBorder="1" applyAlignment="1">
      <alignment horizontal="center" vertical="center" wrapText="1"/>
    </xf>
    <xf numFmtId="173" fontId="37" fillId="36" borderId="22" xfId="0" applyNumberFormat="1" applyFont="1" applyFill="1" applyBorder="1" applyAlignment="1">
      <alignment horizontal="center" vertical="center" wrapText="1"/>
    </xf>
    <xf numFmtId="173" fontId="17" fillId="36" borderId="22" xfId="0" applyNumberFormat="1" applyFont="1" applyFill="1" applyBorder="1" applyAlignment="1">
      <alignment horizontal="center" vertical="center" wrapText="1"/>
    </xf>
    <xf numFmtId="173" fontId="23" fillId="37" borderId="22" xfId="0" applyNumberFormat="1" applyFont="1" applyFill="1" applyBorder="1" applyAlignment="1">
      <alignment horizontal="center" vertical="center" wrapText="1"/>
    </xf>
    <xf numFmtId="173" fontId="24" fillId="36" borderId="22" xfId="0" applyNumberFormat="1" applyFont="1" applyFill="1" applyBorder="1" applyAlignment="1">
      <alignment horizontal="center" vertical="center" wrapText="1"/>
    </xf>
    <xf numFmtId="173" fontId="42" fillId="0" borderId="22" xfId="0" applyNumberFormat="1" applyFont="1" applyFill="1" applyBorder="1" applyAlignment="1">
      <alignment horizontal="center" vertical="center" wrapText="1"/>
    </xf>
    <xf numFmtId="173" fontId="20" fillId="0" borderId="22" xfId="0" applyNumberFormat="1" applyFont="1" applyFill="1" applyBorder="1" applyAlignment="1">
      <alignment horizontal="center" vertical="center" wrapText="1"/>
    </xf>
    <xf numFmtId="173" fontId="40" fillId="0" borderId="22" xfId="0" applyNumberFormat="1" applyFont="1" applyFill="1" applyBorder="1" applyAlignment="1">
      <alignment horizontal="center" vertical="center" wrapText="1"/>
    </xf>
    <xf numFmtId="173" fontId="53" fillId="0" borderId="22" xfId="0" applyNumberFormat="1" applyFont="1" applyFill="1" applyBorder="1" applyAlignment="1">
      <alignment horizontal="center" vertical="center" wrapText="1"/>
    </xf>
    <xf numFmtId="173" fontId="20" fillId="0" borderId="22" xfId="0" applyNumberFormat="1" applyFont="1" applyBorder="1" applyAlignment="1">
      <alignment horizontal="center" vertical="center" wrapText="1"/>
    </xf>
    <xf numFmtId="173" fontId="53" fillId="0" borderId="22" xfId="0" applyNumberFormat="1" applyFont="1" applyBorder="1" applyAlignment="1">
      <alignment horizontal="center" vertical="center" wrapText="1"/>
    </xf>
    <xf numFmtId="173" fontId="40" fillId="0" borderId="22" xfId="0" applyNumberFormat="1" applyFont="1" applyBorder="1" applyAlignment="1">
      <alignment horizontal="center" vertical="center" wrapText="1"/>
    </xf>
    <xf numFmtId="173" fontId="24" fillId="0" borderId="22" xfId="0" applyNumberFormat="1" applyFont="1" applyFill="1" applyBorder="1" applyAlignment="1">
      <alignment horizontal="center" vertical="center" wrapText="1"/>
    </xf>
    <xf numFmtId="173" fontId="46" fillId="0" borderId="22" xfId="0" applyNumberFormat="1" applyFont="1" applyFill="1" applyBorder="1" applyAlignment="1">
      <alignment horizontal="center" vertical="center" wrapText="1"/>
    </xf>
    <xf numFmtId="173" fontId="51" fillId="0" borderId="22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52" fillId="0" borderId="14" xfId="0" applyNumberFormat="1" applyFont="1" applyBorder="1" applyAlignment="1">
      <alignment horizontal="center" vertical="center" wrapText="1"/>
    </xf>
    <xf numFmtId="173" fontId="52" fillId="0" borderId="35" xfId="0" applyNumberFormat="1" applyFont="1" applyBorder="1" applyAlignment="1">
      <alignment horizontal="center" vertical="center" wrapText="1"/>
    </xf>
    <xf numFmtId="173" fontId="39" fillId="0" borderId="14" xfId="0" applyNumberFormat="1" applyFont="1" applyBorder="1" applyAlignment="1">
      <alignment horizontal="center" vertical="center"/>
    </xf>
    <xf numFmtId="173" fontId="29" fillId="0" borderId="14" xfId="0" applyNumberFormat="1" applyFont="1" applyBorder="1" applyAlignment="1">
      <alignment horizontal="center" vertical="center"/>
    </xf>
    <xf numFmtId="173" fontId="37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17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5" fillId="37" borderId="14" xfId="0" applyNumberFormat="1" applyFont="1" applyFill="1" applyBorder="1" applyAlignment="1">
      <alignment horizontal="center" vertical="center"/>
    </xf>
    <xf numFmtId="173" fontId="24" fillId="36" borderId="14" xfId="0" applyNumberFormat="1" applyFont="1" applyFill="1" applyBorder="1" applyAlignment="1">
      <alignment horizontal="center" vertical="center" wrapText="1"/>
    </xf>
    <xf numFmtId="173" fontId="42" fillId="0" borderId="14" xfId="0" applyNumberFormat="1" applyFont="1" applyFill="1" applyBorder="1" applyAlignment="1">
      <alignment horizontal="center" vertical="center" wrapText="1"/>
    </xf>
    <xf numFmtId="173" fontId="20" fillId="0" borderId="14" xfId="0" applyNumberFormat="1" applyFont="1" applyFill="1" applyBorder="1" applyAlignment="1">
      <alignment horizontal="center" vertical="center" wrapText="1"/>
    </xf>
    <xf numFmtId="173" fontId="39" fillId="0" borderId="14" xfId="0" applyNumberFormat="1" applyFont="1" applyFill="1" applyBorder="1" applyAlignment="1">
      <alignment horizontal="center" vertical="center"/>
    </xf>
    <xf numFmtId="173" fontId="40" fillId="0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/>
    </xf>
    <xf numFmtId="173" fontId="42" fillId="0" borderId="14" xfId="0" applyNumberFormat="1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173" fontId="24" fillId="0" borderId="14" xfId="0" applyNumberFormat="1" applyFont="1" applyFill="1" applyBorder="1" applyAlignment="1">
      <alignment horizontal="center" vertical="center" wrapText="1"/>
    </xf>
    <xf numFmtId="173" fontId="46" fillId="0" borderId="14" xfId="0" applyNumberFormat="1" applyFont="1" applyFill="1" applyBorder="1" applyAlignment="1">
      <alignment horizontal="center" vertical="center" wrapText="1"/>
    </xf>
    <xf numFmtId="173" fontId="46" fillId="0" borderId="14" xfId="0" applyNumberFormat="1" applyFont="1" applyFill="1" applyBorder="1" applyAlignment="1">
      <alignment horizontal="center" vertical="center" wrapText="1"/>
    </xf>
    <xf numFmtId="173" fontId="39" fillId="0" borderId="18" xfId="0" applyNumberFormat="1" applyFont="1" applyBorder="1" applyAlignment="1">
      <alignment horizontal="center" vertical="center"/>
    </xf>
    <xf numFmtId="173" fontId="39" fillId="0" borderId="78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left" vertical="top" wrapText="1"/>
    </xf>
    <xf numFmtId="173" fontId="53" fillId="0" borderId="22" xfId="0" applyNumberFormat="1" applyFont="1" applyBorder="1" applyAlignment="1">
      <alignment horizontal="center" vertical="center" wrapText="1"/>
    </xf>
    <xf numFmtId="173" fontId="27" fillId="0" borderId="14" xfId="0" applyNumberFormat="1" applyFont="1" applyBorder="1" applyAlignment="1">
      <alignment horizontal="center" vertical="center"/>
    </xf>
    <xf numFmtId="173" fontId="27" fillId="0" borderId="18" xfId="0" applyNumberFormat="1" applyFont="1" applyBorder="1" applyAlignment="1">
      <alignment horizontal="center" vertical="center"/>
    </xf>
    <xf numFmtId="173" fontId="27" fillId="0" borderId="78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left" vertical="top" wrapText="1"/>
    </xf>
    <xf numFmtId="0" fontId="9" fillId="0" borderId="53" xfId="0" applyNumberFormat="1" applyFont="1" applyBorder="1" applyAlignment="1" applyProtection="1">
      <alignment horizontal="center" vertical="center" wrapText="1"/>
      <protection locked="0"/>
    </xf>
    <xf numFmtId="0" fontId="1" fillId="4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46" borderId="37" xfId="0" applyFont="1" applyFill="1" applyBorder="1" applyAlignment="1">
      <alignment horizontal="left" vertical="center" wrapText="1"/>
    </xf>
    <xf numFmtId="49" fontId="6" fillId="46" borderId="35" xfId="0" applyNumberFormat="1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left" vertical="center" wrapText="1"/>
    </xf>
    <xf numFmtId="49" fontId="45" fillId="46" borderId="18" xfId="0" applyNumberFormat="1" applyFont="1" applyFill="1" applyBorder="1" applyAlignment="1">
      <alignment horizontal="center" vertical="center" wrapText="1"/>
    </xf>
    <xf numFmtId="175" fontId="1" fillId="46" borderId="14" xfId="0" applyNumberFormat="1" applyFont="1" applyFill="1" applyBorder="1" applyAlignment="1">
      <alignment horizontal="center" vertical="center"/>
    </xf>
    <xf numFmtId="0" fontId="1" fillId="48" borderId="15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3" borderId="27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9" borderId="70" xfId="0" applyNumberFormat="1" applyFont="1" applyFill="1" applyBorder="1" applyAlignment="1">
      <alignment horizontal="center" vertical="center" wrapText="1"/>
    </xf>
    <xf numFmtId="49" fontId="6" fillId="33" borderId="70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49" fontId="6" fillId="43" borderId="17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9" fillId="0" borderId="70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49" fontId="9" fillId="33" borderId="70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49" fontId="48" fillId="43" borderId="17" xfId="0" applyNumberFormat="1" applyFont="1" applyFill="1" applyBorder="1" applyAlignment="1">
      <alignment horizontal="center" vertical="center" wrapText="1"/>
    </xf>
    <xf numFmtId="49" fontId="7" fillId="46" borderId="39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173" fontId="46" fillId="0" borderId="0" xfId="0" applyNumberFormat="1" applyFont="1" applyFill="1" applyBorder="1" applyAlignment="1">
      <alignment horizontal="center" vertical="center" wrapText="1"/>
    </xf>
    <xf numFmtId="175" fontId="24" fillId="34" borderId="29" xfId="0" applyNumberFormat="1" applyFont="1" applyFill="1" applyBorder="1" applyAlignment="1">
      <alignment horizontal="center" vertical="top" wrapText="1"/>
    </xf>
    <xf numFmtId="173" fontId="9" fillId="0" borderId="0" xfId="0" applyNumberFormat="1" applyFont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7" borderId="27" xfId="0" applyNumberFormat="1" applyFont="1" applyFill="1" applyBorder="1" applyAlignment="1">
      <alignment horizontal="center" vertical="center"/>
    </xf>
    <xf numFmtId="49" fontId="30" fillId="46" borderId="70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/>
    </xf>
    <xf numFmtId="175" fontId="1" fillId="46" borderId="43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39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9" fillId="0" borderId="79" xfId="0" applyNumberFormat="1" applyFont="1" applyBorder="1" applyAlignment="1" applyProtection="1">
      <alignment horizontal="center" vertical="center" wrapText="1"/>
      <protection locked="0"/>
    </xf>
    <xf numFmtId="0" fontId="1" fillId="40" borderId="69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25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2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6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49" fontId="1" fillId="40" borderId="23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 wrapText="1"/>
    </xf>
    <xf numFmtId="173" fontId="17" fillId="34" borderId="22" xfId="0" applyNumberFormat="1" applyFont="1" applyFill="1" applyBorder="1" applyAlignment="1">
      <alignment horizontal="center" vertical="center" wrapText="1"/>
    </xf>
    <xf numFmtId="173" fontId="4" fillId="34" borderId="14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4" fillId="34" borderId="35" xfId="0" applyNumberFormat="1" applyFont="1" applyFill="1" applyBorder="1" applyAlignment="1">
      <alignment horizontal="center" vertical="center"/>
    </xf>
    <xf numFmtId="49" fontId="125" fillId="0" borderId="14" xfId="0" applyNumberFormat="1" applyFont="1" applyBorder="1" applyAlignment="1">
      <alignment horizontal="center" vertical="center" wrapText="1"/>
    </xf>
    <xf numFmtId="49" fontId="126" fillId="0" borderId="16" xfId="0" applyNumberFormat="1" applyFont="1" applyBorder="1" applyAlignment="1">
      <alignment horizontal="center" vertical="center" wrapText="1"/>
    </xf>
    <xf numFmtId="0" fontId="1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7" fillId="0" borderId="70" xfId="0" applyNumberFormat="1" applyFont="1" applyFill="1" applyBorder="1" applyAlignment="1" applyProtection="1">
      <alignment wrapText="1" readingOrder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 applyProtection="1">
      <alignment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left" wrapText="1" readingOrder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0" xfId="0" applyNumberFormat="1" applyFont="1" applyFill="1" applyBorder="1" applyAlignment="1" applyProtection="1">
      <alignment horizontal="center" vertical="center"/>
      <protection locked="0"/>
    </xf>
    <xf numFmtId="0" fontId="1" fillId="35" borderId="38" xfId="0" applyNumberFormat="1" applyFont="1" applyFill="1" applyBorder="1" applyAlignment="1" applyProtection="1">
      <alignment horizontal="center" vertical="center"/>
      <protection locked="0"/>
    </xf>
    <xf numFmtId="0" fontId="1" fillId="35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45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42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49" fillId="0" borderId="30" xfId="0" applyNumberFormat="1" applyFont="1" applyFill="1" applyBorder="1" applyAlignment="1" applyProtection="1">
      <alignment horizontal="center" vertical="center"/>
      <protection locked="0"/>
    </xf>
    <xf numFmtId="175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0" xfId="0" applyNumberFormat="1" applyFont="1" applyFill="1" applyBorder="1" applyAlignment="1" applyProtection="1">
      <alignment horizontal="center" vertical="center"/>
      <protection locked="0"/>
    </xf>
    <xf numFmtId="49" fontId="1" fillId="49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10" xfId="0" applyNumberFormat="1" applyFont="1" applyFill="1" applyBorder="1" applyAlignment="1" applyProtection="1">
      <alignment horizontal="center" vertical="center"/>
      <protection locked="0"/>
    </xf>
    <xf numFmtId="175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21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21" xfId="0" applyNumberFormat="1" applyFont="1" applyFill="1" applyBorder="1" applyAlignment="1" applyProtection="1">
      <alignment horizontal="center" vertical="center"/>
      <protection locked="0"/>
    </xf>
    <xf numFmtId="175" fontId="7" fillId="0" borderId="20" xfId="0" applyNumberFormat="1" applyFont="1" applyFill="1" applyBorder="1" applyAlignment="1" applyProtection="1">
      <alignment horizontal="center" vertical="center"/>
      <protection locked="0"/>
    </xf>
    <xf numFmtId="175" fontId="1" fillId="49" borderId="29" xfId="0" applyNumberFormat="1" applyFont="1" applyFill="1" applyBorder="1" applyAlignment="1" applyProtection="1">
      <alignment horizontal="center" vertical="center"/>
      <protection locked="0"/>
    </xf>
    <xf numFmtId="175" fontId="1" fillId="35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68" xfId="0" applyNumberFormat="1" applyFont="1" applyFill="1" applyBorder="1" applyAlignment="1">
      <alignment wrapText="1" readingOrder="1"/>
    </xf>
    <xf numFmtId="0" fontId="2" fillId="0" borderId="70" xfId="0" applyNumberFormat="1" applyFont="1" applyFill="1" applyBorder="1" applyAlignment="1" applyProtection="1">
      <alignment wrapText="1" readingOrder="1"/>
      <protection locked="0"/>
    </xf>
    <xf numFmtId="0" fontId="8" fillId="0" borderId="70" xfId="0" applyNumberFormat="1" applyFont="1" applyFill="1" applyBorder="1" applyAlignment="1" applyProtection="1">
      <alignment wrapText="1" readingOrder="1"/>
      <protection locked="0"/>
    </xf>
    <xf numFmtId="0" fontId="9" fillId="0" borderId="70" xfId="0" applyNumberFormat="1" applyFont="1" applyFill="1" applyBorder="1" applyAlignment="1" applyProtection="1">
      <alignment wrapText="1" readingOrder="1"/>
      <protection locked="0"/>
    </xf>
    <xf numFmtId="0" fontId="1" fillId="0" borderId="70" xfId="0" applyNumberFormat="1" applyFont="1" applyFill="1" applyBorder="1" applyAlignment="1" applyProtection="1">
      <alignment wrapText="1" readingOrder="1"/>
      <protection locked="0"/>
    </xf>
    <xf numFmtId="0" fontId="2" fillId="0" borderId="70" xfId="0" applyNumberFormat="1" applyFont="1" applyBorder="1" applyAlignment="1" applyProtection="1">
      <alignment vertical="center" wrapText="1"/>
      <protection locked="0"/>
    </xf>
    <xf numFmtId="0" fontId="2" fillId="0" borderId="70" xfId="0" applyNumberFormat="1" applyFont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 applyProtection="1">
      <alignment vertical="center" wrapText="1"/>
      <protection locked="0"/>
    </xf>
    <xf numFmtId="0" fontId="10" fillId="0" borderId="70" xfId="0" applyNumberFormat="1" applyFont="1" applyBorder="1" applyAlignment="1" applyProtection="1">
      <alignment vertical="center" wrapText="1"/>
      <protection locked="0"/>
    </xf>
    <xf numFmtId="0" fontId="7" fillId="0" borderId="22" xfId="0" applyNumberFormat="1" applyFont="1" applyBorder="1" applyAlignment="1" applyProtection="1">
      <alignment vertical="center" wrapText="1"/>
      <protection locked="0"/>
    </xf>
    <xf numFmtId="0" fontId="10" fillId="0" borderId="70" xfId="0" applyNumberFormat="1" applyFont="1" applyFill="1" applyBorder="1" applyAlignment="1" applyProtection="1">
      <alignment wrapText="1" readingOrder="1"/>
      <protection locked="0"/>
    </xf>
    <xf numFmtId="0" fontId="8" fillId="0" borderId="70" xfId="0" applyNumberFormat="1" applyFont="1" applyFill="1" applyBorder="1" applyAlignment="1" applyProtection="1">
      <alignment wrapText="1" readingOrder="1"/>
      <protection locked="0"/>
    </xf>
    <xf numFmtId="0" fontId="7" fillId="0" borderId="70" xfId="0" applyNumberFormat="1" applyFont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 applyProtection="1">
      <alignment vertical="center" wrapText="1"/>
      <protection locked="0"/>
    </xf>
    <xf numFmtId="0" fontId="1" fillId="49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5" borderId="70" xfId="0" applyNumberFormat="1" applyFont="1" applyFill="1" applyBorder="1" applyAlignment="1" applyProtection="1">
      <alignment horizontal="left" wrapText="1" readingOrder="1"/>
      <protection locked="0"/>
    </xf>
    <xf numFmtId="0" fontId="7" fillId="0" borderId="68" xfId="0" applyNumberFormat="1" applyFont="1" applyBorder="1" applyAlignment="1" applyProtection="1">
      <alignment vertical="center" wrapText="1"/>
      <protection locked="0"/>
    </xf>
    <xf numFmtId="0" fontId="7" fillId="0" borderId="68" xfId="0" applyNumberFormat="1" applyFont="1" applyFill="1" applyBorder="1" applyAlignment="1" applyProtection="1">
      <alignment wrapText="1" readingOrder="1"/>
      <protection locked="0"/>
    </xf>
    <xf numFmtId="0" fontId="4" fillId="0" borderId="13" xfId="0" applyNumberFormat="1" applyFont="1" applyFill="1" applyBorder="1" applyAlignment="1" applyProtection="1">
      <alignment horizontal="left" wrapText="1" readingOrder="1"/>
      <protection locked="0"/>
    </xf>
    <xf numFmtId="49" fontId="3" fillId="0" borderId="17" xfId="0" applyNumberFormat="1" applyFont="1" applyBorder="1" applyAlignment="1">
      <alignment horizontal="center" vertical="center" wrapText="1"/>
    </xf>
    <xf numFmtId="49" fontId="6" fillId="33" borderId="68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35" xfId="0" applyNumberForma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45" borderId="28" xfId="0" applyNumberFormat="1" applyFont="1" applyFill="1" applyBorder="1" applyAlignment="1" applyProtection="1">
      <alignment horizontal="center" vertical="center"/>
      <protection locked="0"/>
    </xf>
    <xf numFmtId="0" fontId="2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/>
      <protection locked="0"/>
    </xf>
    <xf numFmtId="0" fontId="7" fillId="49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1" xfId="0" applyNumberFormat="1" applyFont="1" applyFill="1" applyBorder="1" applyAlignment="1" applyProtection="1">
      <alignment horizontal="center" vertical="center"/>
      <protection locked="0"/>
    </xf>
    <xf numFmtId="49" fontId="2" fillId="45" borderId="10" xfId="0" applyNumberFormat="1" applyFont="1" applyFill="1" applyBorder="1" applyAlignment="1" applyProtection="1">
      <alignment horizontal="center" vertical="center"/>
      <protection locked="0"/>
    </xf>
    <xf numFmtId="0" fontId="2" fillId="49" borderId="30" xfId="0" applyNumberFormat="1" applyFont="1" applyFill="1" applyBorder="1" applyAlignment="1" applyProtection="1">
      <alignment horizontal="center" vertical="center"/>
      <protection locked="0"/>
    </xf>
    <xf numFmtId="0" fontId="2" fillId="45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/>
      <protection locked="0"/>
    </xf>
    <xf numFmtId="0" fontId="2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49" borderId="27" xfId="0" applyNumberFormat="1" applyFont="1" applyFill="1" applyBorder="1" applyAlignment="1" applyProtection="1">
      <alignment horizontal="center" vertical="center"/>
      <protection locked="0"/>
    </xf>
    <xf numFmtId="49" fontId="2" fillId="45" borderId="60" xfId="0" applyNumberFormat="1" applyFont="1" applyFill="1" applyBorder="1" applyAlignment="1" applyProtection="1">
      <alignment horizontal="center" vertical="center"/>
      <protection locked="0"/>
    </xf>
    <xf numFmtId="0" fontId="2" fillId="45" borderId="8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49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 wrapText="1"/>
    </xf>
    <xf numFmtId="175" fontId="16" fillId="0" borderId="13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175" fontId="13" fillId="0" borderId="22" xfId="0" applyNumberFormat="1" applyFont="1" applyBorder="1" applyAlignment="1" applyProtection="1">
      <alignment horizontal="center"/>
      <protection locked="0"/>
    </xf>
    <xf numFmtId="175" fontId="18" fillId="0" borderId="22" xfId="0" applyNumberFormat="1" applyFont="1" applyBorder="1" applyAlignment="1" applyProtection="1">
      <alignment horizontal="center"/>
      <protection locked="0"/>
    </xf>
    <xf numFmtId="49" fontId="13" fillId="0" borderId="58" xfId="0" applyNumberFormat="1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175" fontId="13" fillId="0" borderId="23" xfId="0" applyNumberFormat="1" applyFont="1" applyBorder="1" applyAlignment="1" applyProtection="1">
      <alignment horizontal="center"/>
      <protection locked="0"/>
    </xf>
    <xf numFmtId="175" fontId="14" fillId="0" borderId="13" xfId="0" applyNumberFormat="1" applyFont="1" applyBorder="1" applyAlignment="1" applyProtection="1">
      <alignment horizontal="center"/>
      <protection locked="0"/>
    </xf>
    <xf numFmtId="175" fontId="18" fillId="0" borderId="24" xfId="0" applyNumberFormat="1" applyFont="1" applyBorder="1" applyAlignment="1" applyProtection="1">
      <alignment horizontal="center"/>
      <protection locked="0"/>
    </xf>
    <xf numFmtId="0" fontId="2" fillId="0" borderId="55" xfId="0" applyNumberFormat="1" applyFont="1" applyFill="1" applyBorder="1" applyAlignment="1" applyProtection="1">
      <alignment horizontal="left" wrapText="1" readingOrder="1"/>
      <protection locked="0"/>
    </xf>
    <xf numFmtId="0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175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/>
      <protection locked="0"/>
    </xf>
    <xf numFmtId="0" fontId="2" fillId="49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2" xfId="0" applyNumberFormat="1" applyFont="1" applyFill="1" applyBorder="1" applyAlignment="1" applyProtection="1">
      <alignment wrapText="1" readingOrder="1"/>
      <protection locked="0"/>
    </xf>
    <xf numFmtId="0" fontId="7" fillId="0" borderId="22" xfId="0" applyNumberFormat="1" applyFont="1" applyFill="1" applyBorder="1" applyAlignment="1" applyProtection="1">
      <alignment wrapText="1" readingOrder="1"/>
      <protection locked="0"/>
    </xf>
    <xf numFmtId="0" fontId="2" fillId="45" borderId="22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3" xfId="0" applyNumberFormat="1" applyFont="1" applyFill="1" applyBorder="1" applyAlignment="1" applyProtection="1">
      <alignment wrapText="1" readingOrder="1"/>
      <protection locked="0"/>
    </xf>
    <xf numFmtId="0" fontId="2" fillId="45" borderId="22" xfId="0" applyNumberFormat="1" applyFont="1" applyFill="1" applyBorder="1" applyAlignment="1" applyProtection="1">
      <alignment vertical="center" wrapText="1"/>
      <protection locked="0"/>
    </xf>
    <xf numFmtId="0" fontId="58" fillId="0" borderId="55" xfId="0" applyNumberFormat="1" applyFont="1" applyBorder="1" applyAlignment="1" applyProtection="1">
      <alignment wrapText="1"/>
      <protection locked="0"/>
    </xf>
    <xf numFmtId="0" fontId="2" fillId="35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2" xfId="0" applyNumberFormat="1" applyFont="1" applyFill="1" applyBorder="1" applyAlignment="1" applyProtection="1">
      <alignment horizontal="left" wrapText="1" readingOrder="1"/>
      <protection locked="0"/>
    </xf>
    <xf numFmtId="0" fontId="2" fillId="35" borderId="22" xfId="0" applyNumberFormat="1" applyFont="1" applyFill="1" applyBorder="1" applyAlignment="1" applyProtection="1">
      <alignment horizontal="left" wrapText="1" readingOrder="1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49" borderId="13" xfId="0" applyNumberFormat="1" applyFont="1" applyFill="1" applyBorder="1" applyAlignment="1" applyProtection="1">
      <alignment wrapText="1" readingOrder="1"/>
      <protection locked="0"/>
    </xf>
    <xf numFmtId="0" fontId="7" fillId="0" borderId="24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Border="1" applyAlignment="1" applyProtection="1">
      <alignment vertical="center" wrapText="1"/>
      <protection locked="0"/>
    </xf>
    <xf numFmtId="0" fontId="2" fillId="43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2" fillId="49" borderId="13" xfId="0" applyNumberFormat="1" applyFont="1" applyFill="1" applyBorder="1" applyAlignment="1" applyProtection="1">
      <alignment vertical="center" wrapText="1"/>
      <protection locked="0"/>
    </xf>
    <xf numFmtId="0" fontId="2" fillId="45" borderId="55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Border="1" applyAlignment="1" applyProtection="1">
      <alignment vertical="center" wrapText="1"/>
      <protection locked="0"/>
    </xf>
    <xf numFmtId="0" fontId="2" fillId="49" borderId="33" xfId="0" applyNumberFormat="1" applyFont="1" applyFill="1" applyBorder="1" applyAlignment="1" applyProtection="1">
      <alignment vertical="center" wrapText="1"/>
      <protection locked="0"/>
    </xf>
    <xf numFmtId="0" fontId="2" fillId="45" borderId="23" xfId="0" applyNumberFormat="1" applyFont="1" applyFill="1" applyBorder="1" applyAlignment="1" applyProtection="1">
      <alignment vertical="center" wrapText="1"/>
      <protection locked="0"/>
    </xf>
    <xf numFmtId="0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173" fontId="14" fillId="0" borderId="29" xfId="0" applyNumberFormat="1" applyFont="1" applyBorder="1" applyAlignment="1" applyProtection="1">
      <alignment horizontal="center"/>
      <protection locked="0"/>
    </xf>
    <xf numFmtId="173" fontId="14" fillId="0" borderId="50" xfId="0" applyNumberFormat="1" applyFont="1" applyBorder="1" applyAlignment="1" applyProtection="1">
      <alignment horizontal="center"/>
      <protection locked="0"/>
    </xf>
    <xf numFmtId="173" fontId="13" fillId="0" borderId="21" xfId="0" applyNumberFormat="1" applyFont="1" applyBorder="1" applyAlignment="1">
      <alignment horizontal="center"/>
    </xf>
    <xf numFmtId="173" fontId="13" fillId="0" borderId="86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78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78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78" xfId="0" applyNumberFormat="1" applyFont="1" applyBorder="1" applyAlignment="1">
      <alignment horizontal="center"/>
    </xf>
    <xf numFmtId="173" fontId="12" fillId="0" borderId="20" xfId="0" applyNumberFormat="1" applyFont="1" applyBorder="1" applyAlignment="1">
      <alignment horizontal="center"/>
    </xf>
    <xf numFmtId="173" fontId="12" fillId="0" borderId="67" xfId="0" applyNumberFormat="1" applyFont="1" applyBorder="1" applyAlignment="1">
      <alignment horizontal="center"/>
    </xf>
    <xf numFmtId="173" fontId="13" fillId="0" borderId="43" xfId="0" applyNumberFormat="1" applyFont="1" applyBorder="1" applyAlignment="1">
      <alignment horizontal="center"/>
    </xf>
    <xf numFmtId="173" fontId="13" fillId="0" borderId="81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78" xfId="0" applyNumberFormat="1" applyFont="1" applyBorder="1" applyAlignment="1">
      <alignment horizontal="center"/>
    </xf>
    <xf numFmtId="173" fontId="2" fillId="0" borderId="28" xfId="0" applyNumberFormat="1" applyFont="1" applyBorder="1" applyAlignment="1" applyProtection="1">
      <alignment horizontal="center"/>
      <protection locked="0"/>
    </xf>
    <xf numFmtId="173" fontId="2" fillId="0" borderId="87" xfId="0" applyNumberFormat="1" applyFont="1" applyBorder="1" applyAlignment="1" applyProtection="1">
      <alignment horizontal="center"/>
      <protection locked="0"/>
    </xf>
    <xf numFmtId="173" fontId="2" fillId="49" borderId="29" xfId="0" applyNumberFormat="1" applyFont="1" applyFill="1" applyBorder="1" applyAlignment="1" applyProtection="1">
      <alignment horizontal="center" vertical="center"/>
      <protection locked="0"/>
    </xf>
    <xf numFmtId="173" fontId="2" fillId="49" borderId="50" xfId="0" applyNumberFormat="1" applyFont="1" applyFill="1" applyBorder="1" applyAlignment="1" applyProtection="1">
      <alignment horizontal="center" vertical="center"/>
      <protection locked="0"/>
    </xf>
    <xf numFmtId="173" fontId="2" fillId="45" borderId="21" xfId="0" applyNumberFormat="1" applyFont="1" applyFill="1" applyBorder="1" applyAlignment="1" applyProtection="1">
      <alignment horizontal="center" vertical="center"/>
      <protection locked="0"/>
    </xf>
    <xf numFmtId="173" fontId="2" fillId="45" borderId="86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8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78" xfId="0" applyNumberFormat="1" applyFont="1" applyBorder="1" applyAlignment="1">
      <alignment horizontal="center" vertical="center"/>
    </xf>
    <xf numFmtId="173" fontId="2" fillId="45" borderId="10" xfId="0" applyNumberFormat="1" applyFont="1" applyFill="1" applyBorder="1" applyAlignment="1" applyProtection="1">
      <alignment horizontal="center" vertical="center"/>
      <protection locked="0"/>
    </xf>
    <xf numFmtId="173" fontId="2" fillId="45" borderId="78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78" xfId="0" applyNumberFormat="1" applyBorder="1" applyAlignment="1">
      <alignment/>
    </xf>
    <xf numFmtId="173" fontId="2" fillId="0" borderId="29" xfId="0" applyNumberFormat="1" applyFont="1" applyFill="1" applyBorder="1" applyAlignment="1" applyProtection="1">
      <alignment horizontal="center" vertical="center"/>
      <protection locked="0"/>
    </xf>
    <xf numFmtId="173" fontId="2" fillId="0" borderId="5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0" borderId="20" xfId="0" applyNumberFormat="1" applyFont="1" applyFill="1" applyBorder="1" applyAlignment="1" applyProtection="1">
      <alignment horizontal="center" vertical="center"/>
      <protection locked="0"/>
    </xf>
    <xf numFmtId="173" fontId="2" fillId="0" borderId="67" xfId="0" applyNumberFormat="1" applyFont="1" applyFill="1" applyBorder="1" applyAlignment="1" applyProtection="1">
      <alignment horizontal="center" vertical="center"/>
      <protection locked="0"/>
    </xf>
    <xf numFmtId="173" fontId="2" fillId="49" borderId="27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0" borderId="21" xfId="0" applyNumberFormat="1" applyFont="1" applyFill="1" applyBorder="1" applyAlignment="1" applyProtection="1">
      <alignment horizontal="center" vertical="center"/>
      <protection locked="0"/>
    </xf>
    <xf numFmtId="173" fontId="2" fillId="0" borderId="86" xfId="0" applyNumberFormat="1" applyFont="1" applyFill="1" applyBorder="1" applyAlignment="1" applyProtection="1">
      <alignment horizontal="center" vertical="center"/>
      <protection locked="0"/>
    </xf>
    <xf numFmtId="173" fontId="2" fillId="35" borderId="10" xfId="0" applyNumberFormat="1" applyFont="1" applyFill="1" applyBorder="1" applyAlignment="1" applyProtection="1">
      <alignment horizontal="center" vertical="center"/>
      <protection locked="0"/>
    </xf>
    <xf numFmtId="173" fontId="2" fillId="35" borderId="78" xfId="0" applyNumberFormat="1" applyFont="1" applyFill="1" applyBorder="1" applyAlignment="1" applyProtection="1">
      <alignment horizontal="center" vertical="center"/>
      <protection locked="0"/>
    </xf>
    <xf numFmtId="173" fontId="2" fillId="49" borderId="60" xfId="0" applyNumberFormat="1" applyFont="1" applyFill="1" applyBorder="1" applyAlignment="1" applyProtection="1">
      <alignment horizontal="center" vertical="center"/>
      <protection locked="0"/>
    </xf>
    <xf numFmtId="173" fontId="2" fillId="49" borderId="63" xfId="0" applyNumberFormat="1" applyFont="1" applyFill="1" applyBorder="1" applyAlignment="1" applyProtection="1">
      <alignment horizontal="center" vertical="center"/>
      <protection locked="0"/>
    </xf>
    <xf numFmtId="173" fontId="2" fillId="45" borderId="43" xfId="0" applyNumberFormat="1" applyFont="1" applyFill="1" applyBorder="1" applyAlignment="1" applyProtection="1">
      <alignment horizontal="center" vertical="center"/>
      <protection locked="0"/>
    </xf>
    <xf numFmtId="173" fontId="2" fillId="45" borderId="81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49" borderId="27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45" borderId="21" xfId="0" applyNumberFormat="1" applyFont="1" applyFill="1" applyBorder="1" applyAlignment="1" applyProtection="1">
      <alignment horizontal="center" vertical="center"/>
      <protection locked="0"/>
    </xf>
    <xf numFmtId="173" fontId="2" fillId="45" borderId="86" xfId="0" applyNumberFormat="1" applyFont="1" applyFill="1" applyBorder="1" applyAlignment="1" applyProtection="1">
      <alignment horizontal="center" vertical="center"/>
      <protection locked="0"/>
    </xf>
    <xf numFmtId="173" fontId="7" fillId="0" borderId="31" xfId="0" applyNumberFormat="1" applyFont="1" applyBorder="1" applyAlignment="1">
      <alignment horizontal="center" vertical="center"/>
    </xf>
    <xf numFmtId="173" fontId="7" fillId="0" borderId="80" xfId="0" applyNumberFormat="1" applyFont="1" applyBorder="1" applyAlignment="1">
      <alignment horizontal="center" vertical="center"/>
    </xf>
    <xf numFmtId="173" fontId="16" fillId="0" borderId="29" xfId="0" applyNumberFormat="1" applyFont="1" applyBorder="1" applyAlignment="1">
      <alignment horizontal="center"/>
    </xf>
    <xf numFmtId="173" fontId="16" fillId="0" borderId="50" xfId="0" applyNumberFormat="1" applyFont="1" applyBorder="1" applyAlignment="1">
      <alignment horizontal="center"/>
    </xf>
    <xf numFmtId="173" fontId="18" fillId="0" borderId="21" xfId="0" applyNumberFormat="1" applyFont="1" applyBorder="1" applyAlignment="1">
      <alignment horizontal="center"/>
    </xf>
    <xf numFmtId="173" fontId="18" fillId="0" borderId="86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78" xfId="0" applyNumberFormat="1" applyFont="1" applyBorder="1" applyAlignment="1">
      <alignment horizontal="center"/>
    </xf>
    <xf numFmtId="173" fontId="18" fillId="0" borderId="31" xfId="0" applyNumberFormat="1" applyFont="1" applyBorder="1" applyAlignment="1">
      <alignment horizontal="center"/>
    </xf>
    <xf numFmtId="173" fontId="18" fillId="0" borderId="80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top" wrapText="1"/>
    </xf>
    <xf numFmtId="49" fontId="14" fillId="0" borderId="54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70" xfId="0" applyFont="1" applyBorder="1" applyAlignment="1">
      <alignment horizontal="left" vertical="top" wrapText="1"/>
    </xf>
    <xf numFmtId="0" fontId="12" fillId="0" borderId="70" xfId="0" applyFont="1" applyBorder="1" applyAlignment="1">
      <alignment horizontal="left" vertical="top" wrapText="1"/>
    </xf>
    <xf numFmtId="0" fontId="12" fillId="0" borderId="70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7" fillId="0" borderId="87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70" xfId="0" applyFont="1" applyBorder="1" applyAlignment="1">
      <alignment horizontal="left" vertical="top" wrapText="1"/>
    </xf>
    <xf numFmtId="0" fontId="14" fillId="0" borderId="70" xfId="0" applyFont="1" applyFill="1" applyBorder="1" applyAlignment="1">
      <alignment horizontal="left" vertical="top" wrapText="1"/>
    </xf>
    <xf numFmtId="0" fontId="35" fillId="0" borderId="70" xfId="0" applyFont="1" applyBorder="1" applyAlignment="1">
      <alignment horizontal="left"/>
    </xf>
    <xf numFmtId="0" fontId="35" fillId="0" borderId="71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/>
    </xf>
    <xf numFmtId="0" fontId="2" fillId="0" borderId="85" xfId="0" applyNumberFormat="1" applyFont="1" applyBorder="1" applyAlignment="1" applyProtection="1">
      <alignment horizontal="center" vertical="center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4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9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Fill="1" applyBorder="1" applyAlignment="1" applyProtection="1">
      <alignment horizontal="center" vertical="center"/>
      <protection locked="0"/>
    </xf>
    <xf numFmtId="0" fontId="2" fillId="35" borderId="69" xfId="0" applyNumberFormat="1" applyFont="1" applyFill="1" applyBorder="1" applyAlignment="1" applyProtection="1">
      <alignment horizontal="center" vertical="center"/>
      <protection locked="0"/>
    </xf>
    <xf numFmtId="0" fontId="7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/>
      <protection locked="0"/>
    </xf>
    <xf numFmtId="0" fontId="2" fillId="45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43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9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9" borderId="17" xfId="0" applyNumberFormat="1" applyFont="1" applyFill="1" applyBorder="1" applyAlignment="1" applyProtection="1">
      <alignment horizontal="center" vertical="center"/>
      <protection locked="0"/>
    </xf>
    <xf numFmtId="175" fontId="2" fillId="45" borderId="39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70" xfId="0" applyNumberFormat="1" applyFont="1" applyFill="1" applyBorder="1" applyAlignment="1" applyProtection="1">
      <alignment horizontal="center" vertical="center"/>
      <protection locked="0"/>
    </xf>
    <xf numFmtId="175" fontId="2" fillId="45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175" fontId="2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49" borderId="57" xfId="0" applyNumberFormat="1" applyFont="1" applyFill="1" applyBorder="1" applyAlignment="1" applyProtection="1">
      <alignment horizontal="center" vertical="center"/>
      <protection locked="0"/>
    </xf>
    <xf numFmtId="175" fontId="2" fillId="0" borderId="39" xfId="0" applyNumberFormat="1" applyFont="1" applyFill="1" applyBorder="1" applyAlignment="1" applyProtection="1">
      <alignment horizontal="center" vertical="center"/>
      <protection locked="0"/>
    </xf>
    <xf numFmtId="175" fontId="7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35" borderId="70" xfId="0" applyNumberFormat="1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43" borderId="39" xfId="0" applyNumberFormat="1" applyFont="1" applyFill="1" applyBorder="1" applyAlignment="1" applyProtection="1">
      <alignment horizontal="center" vertical="center"/>
      <protection locked="0"/>
    </xf>
    <xf numFmtId="175" fontId="2" fillId="49" borderId="54" xfId="0" applyNumberFormat="1" applyFont="1" applyFill="1" applyBorder="1" applyAlignment="1" applyProtection="1">
      <alignment horizontal="center" vertical="center"/>
      <protection locked="0"/>
    </xf>
    <xf numFmtId="175" fontId="2" fillId="45" borderId="82" xfId="0" applyNumberFormat="1" applyFont="1" applyFill="1" applyBorder="1" applyAlignment="1" applyProtection="1">
      <alignment horizontal="center" vertical="center"/>
      <protection locked="0"/>
    </xf>
    <xf numFmtId="175" fontId="7" fillId="0" borderId="71" xfId="0" applyNumberFormat="1" applyFont="1" applyFill="1" applyBorder="1" applyAlignment="1" applyProtection="1">
      <alignment horizontal="center" vertical="center"/>
      <protection locked="0"/>
    </xf>
    <xf numFmtId="175" fontId="2" fillId="49" borderId="57" xfId="0" applyNumberFormat="1" applyFont="1" applyFill="1" applyBorder="1" applyAlignment="1" applyProtection="1">
      <alignment horizontal="center" vertical="center"/>
      <protection locked="0"/>
    </xf>
    <xf numFmtId="175" fontId="2" fillId="45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1" xfId="0" applyNumberFormat="1" applyFont="1" applyFill="1" applyBorder="1" applyAlignment="1" applyProtection="1">
      <alignment horizontal="center" vertical="center"/>
      <protection locked="0"/>
    </xf>
    <xf numFmtId="0" fontId="2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11" xfId="0" applyNumberFormat="1" applyFont="1" applyFill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>
      <alignment horizontal="center" vertical="center" wrapText="1"/>
    </xf>
    <xf numFmtId="173" fontId="1" fillId="40" borderId="70" xfId="0" applyNumberFormat="1" applyFont="1" applyFill="1" applyBorder="1" applyAlignment="1">
      <alignment horizontal="center" vertical="center" wrapText="1"/>
    </xf>
    <xf numFmtId="173" fontId="9" fillId="0" borderId="78" xfId="0" applyNumberFormat="1" applyFont="1" applyBorder="1" applyAlignment="1">
      <alignment horizontal="center" vertical="center" wrapText="1"/>
    </xf>
    <xf numFmtId="173" fontId="6" fillId="0" borderId="29" xfId="0" applyNumberFormat="1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58" fillId="0" borderId="55" xfId="0" applyFont="1" applyBorder="1" applyAlignment="1" applyProtection="1">
      <alignment wrapText="1"/>
      <protection locked="0"/>
    </xf>
    <xf numFmtId="49" fontId="2" fillId="50" borderId="22" xfId="0" applyNumberFormat="1" applyFont="1" applyFill="1" applyBorder="1" applyAlignment="1">
      <alignment horizontal="left" vertical="center" wrapText="1" readingOrder="1"/>
    </xf>
    <xf numFmtId="49" fontId="2" fillId="50" borderId="10" xfId="0" applyNumberFormat="1" applyFont="1" applyFill="1" applyBorder="1" applyAlignment="1">
      <alignment horizontal="left" vertical="center" wrapText="1" readingOrder="1"/>
    </xf>
    <xf numFmtId="0" fontId="1" fillId="40" borderId="14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wrapText="1" readingOrder="1"/>
      <protection locked="0"/>
    </xf>
    <xf numFmtId="0" fontId="7" fillId="0" borderId="68" xfId="0" applyFont="1" applyBorder="1" applyAlignment="1">
      <alignment vertical="center" wrapText="1"/>
    </xf>
    <xf numFmtId="0" fontId="10" fillId="50" borderId="11" xfId="0" applyFont="1" applyFill="1" applyBorder="1" applyAlignment="1">
      <alignment horizontal="center" vertical="center" wrapText="1"/>
    </xf>
    <xf numFmtId="0" fontId="10" fillId="50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85" xfId="0" applyFont="1" applyBorder="1" applyAlignment="1">
      <alignment horizontal="center" vertical="center" wrapText="1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40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2" xfId="0" applyNumberFormat="1" applyFont="1" applyBorder="1" applyAlignment="1">
      <alignment horizontal="center" vertical="center" wrapText="1"/>
    </xf>
    <xf numFmtId="173" fontId="27" fillId="0" borderId="70" xfId="0" applyNumberFormat="1" applyFont="1" applyBorder="1" applyAlignment="1">
      <alignment horizontal="center" vertical="center" wrapText="1"/>
    </xf>
    <xf numFmtId="173" fontId="0" fillId="0" borderId="70" xfId="0" applyNumberFormat="1" applyFont="1" applyBorder="1" applyAlignment="1">
      <alignment horizontal="center" vertical="center" wrapText="1"/>
    </xf>
    <xf numFmtId="0" fontId="127" fillId="40" borderId="21" xfId="0" applyFont="1" applyFill="1" applyBorder="1" applyAlignment="1">
      <alignment horizontal="center" vertical="center" wrapText="1"/>
    </xf>
    <xf numFmtId="0" fontId="127" fillId="40" borderId="82" xfId="0" applyFont="1" applyFill="1" applyBorder="1" applyAlignment="1">
      <alignment horizontal="center" vertical="center" wrapText="1"/>
    </xf>
    <xf numFmtId="0" fontId="127" fillId="40" borderId="43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173" fontId="128" fillId="0" borderId="70" xfId="0" applyNumberFormat="1" applyFont="1" applyBorder="1" applyAlignment="1">
      <alignment horizontal="center" vertical="center" wrapText="1"/>
    </xf>
    <xf numFmtId="173" fontId="129" fillId="0" borderId="10" xfId="0" applyNumberFormat="1" applyFont="1" applyBorder="1" applyAlignment="1">
      <alignment horizontal="center" vertical="center" wrapText="1"/>
    </xf>
    <xf numFmtId="0" fontId="129" fillId="0" borderId="70" xfId="0" applyFont="1" applyBorder="1" applyAlignment="1">
      <alignment horizontal="center" vertical="center" wrapText="1"/>
    </xf>
    <xf numFmtId="0" fontId="129" fillId="0" borderId="10" xfId="0" applyFont="1" applyBorder="1" applyAlignment="1">
      <alignment horizontal="center" vertical="center" wrapText="1"/>
    </xf>
    <xf numFmtId="173" fontId="129" fillId="0" borderId="70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22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173" fontId="9" fillId="0" borderId="11" xfId="0" applyNumberFormat="1" applyFont="1" applyBorder="1" applyAlignment="1">
      <alignment horizontal="center" vertical="center" wrapText="1"/>
    </xf>
    <xf numFmtId="173" fontId="9" fillId="0" borderId="35" xfId="0" applyNumberFormat="1" applyFont="1" applyBorder="1" applyAlignment="1">
      <alignment horizontal="center" vertical="center" wrapText="1"/>
    </xf>
    <xf numFmtId="173" fontId="9" fillId="0" borderId="44" xfId="0" applyNumberFormat="1" applyFont="1" applyBorder="1" applyAlignment="1">
      <alignment horizontal="center" vertical="center" wrapText="1"/>
    </xf>
    <xf numFmtId="173" fontId="9" fillId="0" borderId="53" xfId="0" applyNumberFormat="1" applyFont="1" applyBorder="1" applyAlignment="1">
      <alignment horizontal="center" vertical="center" wrapText="1"/>
    </xf>
    <xf numFmtId="173" fontId="9" fillId="0" borderId="45" xfId="0" applyNumberFormat="1" applyFont="1" applyBorder="1" applyAlignment="1">
      <alignment horizontal="center" vertical="center" wrapText="1"/>
    </xf>
    <xf numFmtId="173" fontId="130" fillId="0" borderId="0" xfId="0" applyNumberFormat="1" applyFont="1" applyFill="1" applyBorder="1" applyAlignment="1">
      <alignment horizontal="center" vertical="center" wrapText="1"/>
    </xf>
    <xf numFmtId="0" fontId="1" fillId="50" borderId="37" xfId="0" applyFont="1" applyFill="1" applyBorder="1" applyAlignment="1">
      <alignment vertical="center" wrapText="1"/>
    </xf>
    <xf numFmtId="0" fontId="1" fillId="50" borderId="40" xfId="0" applyFont="1" applyFill="1" applyBorder="1" applyAlignment="1">
      <alignment horizontal="center" vertical="center" wrapText="1"/>
    </xf>
    <xf numFmtId="0" fontId="1" fillId="50" borderId="6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 wrapText="1"/>
    </xf>
    <xf numFmtId="173" fontId="1" fillId="40" borderId="82" xfId="0" applyNumberFormat="1" applyFont="1" applyFill="1" applyBorder="1" applyAlignment="1">
      <alignment horizontal="center" vertical="center" wrapText="1"/>
    </xf>
    <xf numFmtId="173" fontId="1" fillId="40" borderId="81" xfId="0" applyNumberFormat="1" applyFont="1" applyFill="1" applyBorder="1" applyAlignment="1">
      <alignment horizontal="center" vertical="center" wrapText="1"/>
    </xf>
    <xf numFmtId="173" fontId="1" fillId="50" borderId="2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1" xfId="0" applyNumberFormat="1" applyFont="1" applyFill="1" applyBorder="1" applyAlignment="1" applyProtection="1">
      <alignment horizontal="center" vertical="center"/>
      <protection locked="0"/>
    </xf>
    <xf numFmtId="173" fontId="36" fillId="0" borderId="22" xfId="0" applyNumberFormat="1" applyFont="1" applyFill="1" applyBorder="1" applyAlignment="1">
      <alignment horizontal="center" vertical="center" wrapText="1"/>
    </xf>
    <xf numFmtId="173" fontId="36" fillId="0" borderId="14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center" vertical="center" wrapText="1"/>
    </xf>
    <xf numFmtId="173" fontId="36" fillId="0" borderId="35" xfId="0" applyNumberFormat="1" applyFont="1" applyFill="1" applyBorder="1" applyAlignment="1">
      <alignment horizontal="center" vertical="center" wrapText="1"/>
    </xf>
    <xf numFmtId="173" fontId="36" fillId="0" borderId="32" xfId="0" applyNumberFormat="1" applyFont="1" applyFill="1" applyBorder="1" applyAlignment="1">
      <alignment horizontal="center" vertical="center" wrapText="1"/>
    </xf>
    <xf numFmtId="173" fontId="36" fillId="0" borderId="44" xfId="0" applyNumberFormat="1" applyFont="1" applyFill="1" applyBorder="1" applyAlignment="1">
      <alignment horizontal="center" vertical="center" wrapText="1"/>
    </xf>
    <xf numFmtId="173" fontId="36" fillId="0" borderId="53" xfId="0" applyNumberFormat="1" applyFont="1" applyFill="1" applyBorder="1" applyAlignment="1">
      <alignment horizontal="center" vertical="center" wrapText="1"/>
    </xf>
    <xf numFmtId="173" fontId="36" fillId="0" borderId="45" xfId="0" applyNumberFormat="1" applyFont="1" applyFill="1" applyBorder="1" applyAlignment="1">
      <alignment horizontal="center" vertical="center" wrapText="1"/>
    </xf>
    <xf numFmtId="173" fontId="59" fillId="0" borderId="22" xfId="0" applyNumberFormat="1" applyFont="1" applyFill="1" applyBorder="1" applyAlignment="1">
      <alignment horizontal="center" vertical="center" wrapText="1"/>
    </xf>
    <xf numFmtId="173" fontId="59" fillId="0" borderId="14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 wrapText="1"/>
    </xf>
    <xf numFmtId="173" fontId="59" fillId="0" borderId="35" xfId="0" applyNumberFormat="1" applyFont="1" applyFill="1" applyBorder="1" applyAlignment="1">
      <alignment horizontal="center" vertical="center" wrapText="1"/>
    </xf>
    <xf numFmtId="173" fontId="60" fillId="0" borderId="22" xfId="0" applyNumberFormat="1" applyFont="1" applyFill="1" applyBorder="1" applyAlignment="1">
      <alignment horizontal="center" vertical="center" wrapText="1"/>
    </xf>
    <xf numFmtId="173" fontId="60" fillId="0" borderId="14" xfId="0" applyNumberFormat="1" applyFont="1" applyFill="1" applyBorder="1" applyAlignment="1">
      <alignment horizontal="center" vertical="center" wrapText="1"/>
    </xf>
    <xf numFmtId="173" fontId="60" fillId="0" borderId="11" xfId="0" applyNumberFormat="1" applyFont="1" applyFill="1" applyBorder="1" applyAlignment="1">
      <alignment horizontal="center" vertical="center" wrapText="1"/>
    </xf>
    <xf numFmtId="173" fontId="60" fillId="0" borderId="3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7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23" xfId="0" applyNumberFormat="1" applyFont="1" applyFill="1" applyBorder="1" applyAlignment="1" applyProtection="1">
      <alignment vertical="center" wrapText="1"/>
      <protection locked="0"/>
    </xf>
    <xf numFmtId="0" fontId="2" fillId="5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4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32" xfId="0" applyNumberFormat="1" applyFont="1" applyFill="1" applyBorder="1" applyAlignment="1" applyProtection="1">
      <alignment vertical="center" wrapText="1"/>
      <protection locked="0"/>
    </xf>
    <xf numFmtId="0" fontId="7" fillId="5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53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8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6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3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4" xfId="0" applyNumberFormat="1" applyFont="1" applyFill="1" applyBorder="1" applyAlignment="1" applyProtection="1">
      <alignment vertical="center" wrapText="1"/>
      <protection locked="0"/>
    </xf>
    <xf numFmtId="0" fontId="28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0" fillId="0" borderId="0" xfId="0" applyFont="1" applyAlignment="1">
      <alignment/>
    </xf>
    <xf numFmtId="0" fontId="3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28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21" xfId="0" applyNumberFormat="1" applyFont="1" applyFill="1" applyBorder="1" applyAlignment="1">
      <alignment horizontal="center"/>
    </xf>
    <xf numFmtId="175" fontId="16" fillId="50" borderId="13" xfId="0" applyNumberFormat="1" applyFont="1" applyFill="1" applyBorder="1" applyAlignment="1">
      <alignment horizontal="center"/>
    </xf>
    <xf numFmtId="2" fontId="18" fillId="50" borderId="23" xfId="0" applyNumberFormat="1" applyFont="1" applyFill="1" applyBorder="1" applyAlignment="1">
      <alignment horizontal="center"/>
    </xf>
    <xf numFmtId="0" fontId="18" fillId="50" borderId="22" xfId="0" applyFont="1" applyFill="1" applyBorder="1" applyAlignment="1">
      <alignment horizontal="center"/>
    </xf>
    <xf numFmtId="173" fontId="16" fillId="50" borderId="78" xfId="0" applyNumberFormat="1" applyFont="1" applyFill="1" applyBorder="1" applyAlignment="1">
      <alignment horizontal="center"/>
    </xf>
    <xf numFmtId="1" fontId="18" fillId="50" borderId="10" xfId="0" applyNumberFormat="1" applyFont="1" applyFill="1" applyBorder="1" applyAlignment="1">
      <alignment horizont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55" xfId="0" applyNumberFormat="1" applyFont="1" applyFill="1" applyBorder="1" applyAlignment="1" applyProtection="1">
      <alignment horizontal="center" vertical="center"/>
      <protection locked="0"/>
    </xf>
    <xf numFmtId="49" fontId="2" fillId="45" borderId="22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58" xfId="0" applyNumberFormat="1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49" fontId="2" fillId="45" borderId="55" xfId="0" applyNumberFormat="1" applyFont="1" applyFill="1" applyBorder="1" applyAlignment="1" applyProtection="1">
      <alignment horizontal="center" vertical="center"/>
      <protection locked="0"/>
    </xf>
    <xf numFmtId="0" fontId="2" fillId="50" borderId="38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28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37" xfId="0" applyNumberFormat="1" applyFont="1" applyFill="1" applyBorder="1" applyAlignment="1" applyProtection="1">
      <alignment horizontal="left" vertical="center" wrapText="1" readingOrder="1"/>
      <protection locked="0"/>
    </xf>
    <xf numFmtId="49" fontId="28" fillId="50" borderId="40" xfId="0" applyNumberFormat="1" applyFont="1" applyFill="1" applyBorder="1" applyAlignment="1">
      <alignment horizontal="center" vertical="center"/>
    </xf>
    <xf numFmtId="0" fontId="28" fillId="50" borderId="16" xfId="0" applyNumberFormat="1" applyFont="1" applyFill="1" applyBorder="1" applyAlignment="1" applyProtection="1">
      <alignment horizontal="left" vertical="center" wrapText="1" readingOrder="1"/>
      <protection locked="0"/>
    </xf>
    <xf numFmtId="49" fontId="28" fillId="50" borderId="69" xfId="0" applyNumberFormat="1" applyFont="1" applyFill="1" applyBorder="1" applyAlignment="1">
      <alignment horizontal="center" vertical="center"/>
    </xf>
    <xf numFmtId="0" fontId="3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23" xfId="0" applyNumberFormat="1" applyFont="1" applyFill="1" applyBorder="1" applyAlignment="1">
      <alignment horizontal="center"/>
    </xf>
    <xf numFmtId="175" fontId="10" fillId="50" borderId="23" xfId="0" applyNumberFormat="1" applyFont="1" applyFill="1" applyBorder="1" applyAlignment="1" applyProtection="1">
      <alignment horizontal="center" vertical="center"/>
      <protection locked="0"/>
    </xf>
    <xf numFmtId="175" fontId="28" fillId="50" borderId="22" xfId="0" applyNumberFormat="1" applyFont="1" applyFill="1" applyBorder="1" applyAlignment="1" applyProtection="1">
      <alignment horizontal="center" vertical="center"/>
      <protection locked="0"/>
    </xf>
    <xf numFmtId="175" fontId="2" fillId="50" borderId="22" xfId="0" applyNumberFormat="1" applyFont="1" applyFill="1" applyBorder="1" applyAlignment="1" applyProtection="1">
      <alignment horizontal="center" vertical="center"/>
      <protection locked="0"/>
    </xf>
    <xf numFmtId="175" fontId="7" fillId="50" borderId="22" xfId="0" applyNumberFormat="1" applyFont="1" applyFill="1" applyBorder="1" applyAlignment="1" applyProtection="1">
      <alignment horizontal="center" vertical="center"/>
      <protection locked="0"/>
    </xf>
    <xf numFmtId="175" fontId="10" fillId="50" borderId="23" xfId="0" applyNumberFormat="1" applyFont="1" applyFill="1" applyBorder="1" applyAlignment="1" applyProtection="1">
      <alignment horizontal="center" vertical="center"/>
      <protection locked="0"/>
    </xf>
    <xf numFmtId="175" fontId="28" fillId="50" borderId="22" xfId="0" applyNumberFormat="1" applyFont="1" applyFill="1" applyBorder="1" applyAlignment="1" applyProtection="1">
      <alignment horizontal="center" vertical="center"/>
      <protection locked="0"/>
    </xf>
    <xf numFmtId="175" fontId="10" fillId="50" borderId="22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49" fontId="13" fillId="38" borderId="37" xfId="0" applyNumberFormat="1" applyFont="1" applyFill="1" applyBorder="1" applyAlignment="1">
      <alignment horizontal="center" vertical="center" wrapText="1"/>
    </xf>
    <xf numFmtId="0" fontId="13" fillId="38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vertical="top" wrapText="1"/>
    </xf>
    <xf numFmtId="173" fontId="37" fillId="0" borderId="23" xfId="0" applyNumberFormat="1" applyFont="1" applyBorder="1" applyAlignment="1">
      <alignment horizontal="center" vertical="center" wrapText="1"/>
    </xf>
    <xf numFmtId="173" fontId="37" fillId="0" borderId="51" xfId="0" applyNumberFormat="1" applyFont="1" applyBorder="1" applyAlignment="1">
      <alignment horizontal="center" vertical="center" wrapText="1"/>
    </xf>
    <xf numFmtId="173" fontId="37" fillId="0" borderId="73" xfId="0" applyNumberFormat="1" applyFont="1" applyBorder="1" applyAlignment="1">
      <alignment horizontal="center" vertical="center" wrapText="1"/>
    </xf>
    <xf numFmtId="173" fontId="37" fillId="0" borderId="5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top" wrapText="1"/>
    </xf>
    <xf numFmtId="173" fontId="37" fillId="0" borderId="22" xfId="0" applyNumberFormat="1" applyFont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 vertical="center"/>
    </xf>
    <xf numFmtId="173" fontId="1" fillId="0" borderId="78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35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37" fillId="0" borderId="14" xfId="0" applyNumberFormat="1" applyFont="1" applyBorder="1" applyAlignment="1">
      <alignment horizontal="center" vertical="center" wrapText="1"/>
    </xf>
    <xf numFmtId="173" fontId="37" fillId="0" borderId="11" xfId="0" applyNumberFormat="1" applyFont="1" applyBorder="1" applyAlignment="1">
      <alignment horizontal="center" vertical="center" wrapText="1"/>
    </xf>
    <xf numFmtId="173" fontId="37" fillId="0" borderId="35" xfId="0" applyNumberFormat="1" applyFont="1" applyBorder="1" applyAlignment="1">
      <alignment horizontal="center" vertical="center" wrapText="1"/>
    </xf>
    <xf numFmtId="173" fontId="59" fillId="0" borderId="22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59" fillId="0" borderId="14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 wrapText="1"/>
    </xf>
    <xf numFmtId="173" fontId="59" fillId="0" borderId="35" xfId="0" applyNumberFormat="1" applyFont="1" applyFill="1" applyBorder="1" applyAlignment="1">
      <alignment horizontal="center" vertical="center" wrapText="1"/>
    </xf>
    <xf numFmtId="49" fontId="14" fillId="36" borderId="61" xfId="0" applyNumberFormat="1" applyFont="1" applyFill="1" applyBorder="1" applyAlignment="1">
      <alignment horizontal="center" vertical="center" wrapText="1"/>
    </xf>
    <xf numFmtId="0" fontId="16" fillId="36" borderId="62" xfId="0" applyFont="1" applyFill="1" applyBorder="1" applyAlignment="1">
      <alignment horizontal="center" vertical="center" wrapText="1"/>
    </xf>
    <xf numFmtId="175" fontId="31" fillId="34" borderId="65" xfId="0" applyNumberFormat="1" applyFont="1" applyFill="1" applyBorder="1" applyAlignment="1">
      <alignment horizontal="center" vertical="center" wrapText="1"/>
    </xf>
    <xf numFmtId="0" fontId="21" fillId="37" borderId="66" xfId="0" applyFont="1" applyFill="1" applyBorder="1" applyAlignment="1">
      <alignment horizontal="center" vertical="center" wrapText="1"/>
    </xf>
    <xf numFmtId="175" fontId="31" fillId="36" borderId="65" xfId="0" applyNumberFormat="1" applyFont="1" applyFill="1" applyBorder="1" applyAlignment="1">
      <alignment horizontal="center" vertical="center"/>
    </xf>
    <xf numFmtId="175" fontId="17" fillId="36" borderId="65" xfId="0" applyNumberFormat="1" applyFont="1" applyFill="1" applyBorder="1" applyAlignment="1">
      <alignment horizontal="center" vertical="center" wrapText="1"/>
    </xf>
    <xf numFmtId="175" fontId="5" fillId="0" borderId="41" xfId="0" applyNumberFormat="1" applyFont="1" applyBorder="1" applyAlignment="1">
      <alignment horizontal="center" vertical="center"/>
    </xf>
    <xf numFmtId="0" fontId="5" fillId="37" borderId="65" xfId="0" applyFont="1" applyFill="1" applyBorder="1" applyAlignment="1">
      <alignment horizontal="center" vertical="center"/>
    </xf>
    <xf numFmtId="0" fontId="24" fillId="36" borderId="65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7" fillId="36" borderId="65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175" fontId="4" fillId="34" borderId="65" xfId="0" applyNumberFormat="1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175" fontId="31" fillId="34" borderId="29" xfId="0" applyNumberFormat="1" applyFont="1" applyFill="1" applyBorder="1" applyAlignment="1">
      <alignment horizontal="center" vertical="center" wrapText="1"/>
    </xf>
    <xf numFmtId="175" fontId="31" fillId="37" borderId="29" xfId="0" applyNumberFormat="1" applyFont="1" applyFill="1" applyBorder="1" applyAlignment="1">
      <alignment horizontal="center" vertical="center" wrapText="1"/>
    </xf>
    <xf numFmtId="175" fontId="17" fillId="36" borderId="29" xfId="0" applyNumberFormat="1" applyFont="1" applyFill="1" applyBorder="1" applyAlignment="1">
      <alignment horizontal="center" vertical="center" wrapText="1"/>
    </xf>
    <xf numFmtId="175" fontId="37" fillId="0" borderId="21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horizontal="center" vertical="center" wrapText="1"/>
    </xf>
    <xf numFmtId="175" fontId="40" fillId="0" borderId="10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horizontal="center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175" fontId="40" fillId="0" borderId="10" xfId="0" applyNumberFormat="1" applyFont="1" applyBorder="1" applyAlignment="1">
      <alignment horizontal="center" vertical="center" wrapText="1"/>
    </xf>
    <xf numFmtId="175" fontId="42" fillId="0" borderId="10" xfId="0" applyNumberFormat="1" applyFont="1" applyBorder="1" applyAlignment="1">
      <alignment horizontal="center" vertical="center" wrapText="1"/>
    </xf>
    <xf numFmtId="175" fontId="46" fillId="0" borderId="10" xfId="0" applyNumberFormat="1" applyFont="1" applyBorder="1" applyAlignment="1">
      <alignment horizontal="center" vertical="center" wrapText="1"/>
    </xf>
    <xf numFmtId="175" fontId="17" fillId="36" borderId="27" xfId="0" applyNumberFormat="1" applyFont="1" applyFill="1" applyBorder="1" applyAlignment="1">
      <alignment horizontal="center" vertical="center" wrapText="1"/>
    </xf>
    <xf numFmtId="175" fontId="42" fillId="0" borderId="28" xfId="0" applyNumberFormat="1" applyFont="1" applyBorder="1" applyAlignment="1">
      <alignment horizontal="center" vertical="center" wrapText="1"/>
    </xf>
    <xf numFmtId="175" fontId="20" fillId="0" borderId="20" xfId="0" applyNumberFormat="1" applyFont="1" applyBorder="1" applyAlignment="1">
      <alignment horizontal="center" vertical="center" wrapText="1"/>
    </xf>
    <xf numFmtId="175" fontId="42" fillId="0" borderId="21" xfId="0" applyNumberFormat="1" applyFont="1" applyBorder="1" applyAlignment="1">
      <alignment horizontal="center" vertical="center" wrapText="1"/>
    </xf>
    <xf numFmtId="175" fontId="20" fillId="0" borderId="10" xfId="0" applyNumberFormat="1" applyFont="1" applyBorder="1" applyAlignment="1">
      <alignment horizontal="center" vertical="center" wrapText="1"/>
    </xf>
    <xf numFmtId="175" fontId="17" fillId="37" borderId="60" xfId="0" applyNumberFormat="1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175" fontId="24" fillId="36" borderId="29" xfId="0" applyNumberFormat="1" applyFont="1" applyFill="1" applyBorder="1" applyAlignment="1">
      <alignment horizontal="center" vertical="center" wrapText="1"/>
    </xf>
    <xf numFmtId="175" fontId="42" fillId="0" borderId="21" xfId="0" applyNumberFormat="1" applyFont="1" applyFill="1" applyBorder="1" applyAlignment="1">
      <alignment horizontal="center" vertical="center" wrapText="1"/>
    </xf>
    <xf numFmtId="175" fontId="40" fillId="0" borderId="10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175" fontId="40" fillId="0" borderId="20" xfId="0" applyNumberFormat="1" applyFont="1" applyBorder="1" applyAlignment="1">
      <alignment horizontal="center" vertical="center" wrapText="1"/>
    </xf>
    <xf numFmtId="175" fontId="40" fillId="0" borderId="31" xfId="0" applyNumberFormat="1" applyFont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5" fontId="17" fillId="34" borderId="29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 wrapText="1"/>
    </xf>
    <xf numFmtId="175" fontId="42" fillId="0" borderId="10" xfId="0" applyNumberFormat="1" applyFont="1" applyFill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175" fontId="24" fillId="36" borderId="10" xfId="0" applyNumberFormat="1" applyFont="1" applyFill="1" applyBorder="1" applyAlignment="1">
      <alignment horizontal="center" vertical="center" wrapText="1"/>
    </xf>
    <xf numFmtId="175" fontId="24" fillId="37" borderId="10" xfId="0" applyNumberFormat="1" applyFont="1" applyFill="1" applyBorder="1" applyAlignment="1">
      <alignment horizontal="center" vertical="center" wrapText="1"/>
    </xf>
    <xf numFmtId="175" fontId="57" fillId="37" borderId="10" xfId="0" applyNumberFormat="1" applyFont="1" applyFill="1" applyBorder="1" applyAlignment="1">
      <alignment horizontal="center" vertic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175" fontId="47" fillId="0" borderId="31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right"/>
    </xf>
    <xf numFmtId="0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50" borderId="11" xfId="0" applyNumberFormat="1" applyFont="1" applyFill="1" applyBorder="1" applyAlignment="1" applyProtection="1">
      <alignment wrapText="1" readingOrder="1"/>
      <protection locked="0"/>
    </xf>
    <xf numFmtId="0" fontId="45" fillId="0" borderId="0" xfId="0" applyFont="1" applyAlignment="1">
      <alignment/>
    </xf>
    <xf numFmtId="0" fontId="33" fillId="50" borderId="11" xfId="0" applyNumberFormat="1" applyFont="1" applyFill="1" applyBorder="1" applyAlignment="1" applyProtection="1">
      <alignment wrapText="1" readingOrder="1"/>
      <protection locked="0"/>
    </xf>
    <xf numFmtId="0" fontId="18" fillId="50" borderId="11" xfId="0" applyNumberFormat="1" applyFont="1" applyFill="1" applyBorder="1" applyAlignment="1" applyProtection="1">
      <alignment horizontal="center" vertical="center"/>
      <protection locked="0"/>
    </xf>
    <xf numFmtId="49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31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50" xfId="0" applyNumberFormat="1" applyFont="1" applyBorder="1" applyAlignment="1">
      <alignment horizontal="center" vertical="center" wrapText="1"/>
    </xf>
    <xf numFmtId="49" fontId="7" fillId="0" borderId="86" xfId="0" applyNumberFormat="1" applyFont="1" applyBorder="1" applyAlignment="1">
      <alignment horizontal="center" vertical="center"/>
    </xf>
    <xf numFmtId="0" fontId="1" fillId="45" borderId="8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Border="1" applyAlignment="1" applyProtection="1">
      <alignment horizontal="center" vertical="center" wrapText="1"/>
      <protection locked="0"/>
    </xf>
    <xf numFmtId="0" fontId="7" fillId="0" borderId="78" xfId="0" applyNumberFormat="1" applyFont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8" xfId="0" applyNumberFormat="1" applyFont="1" applyFill="1" applyBorder="1" applyAlignment="1" applyProtection="1">
      <alignment horizontal="center" vertical="center"/>
      <protection locked="0"/>
    </xf>
    <xf numFmtId="0" fontId="10" fillId="0" borderId="78" xfId="0" applyNumberFormat="1" applyFont="1" applyFill="1" applyBorder="1" applyAlignment="1" applyProtection="1">
      <alignment/>
      <protection locked="0"/>
    </xf>
    <xf numFmtId="0" fontId="10" fillId="0" borderId="78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33" fillId="50" borderId="11" xfId="0" applyNumberFormat="1" applyFont="1" applyFill="1" applyBorder="1" applyAlignment="1" applyProtection="1">
      <alignment vertical="center" wrapText="1"/>
      <protection locked="0"/>
    </xf>
    <xf numFmtId="0" fontId="33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50" borderId="11" xfId="0" applyNumberFormat="1" applyFont="1" applyFill="1" applyBorder="1" applyAlignment="1" applyProtection="1">
      <alignment vertical="center" wrapText="1"/>
      <protection locked="0"/>
    </xf>
    <xf numFmtId="49" fontId="33" fillId="50" borderId="11" xfId="0" applyNumberFormat="1" applyFont="1" applyFill="1" applyBorder="1" applyAlignment="1" applyProtection="1">
      <alignment wrapText="1" readingOrder="1"/>
      <protection locked="0"/>
    </xf>
    <xf numFmtId="0" fontId="131" fillId="50" borderId="11" xfId="0" applyNumberFormat="1" applyFont="1" applyFill="1" applyBorder="1" applyAlignment="1" applyProtection="1">
      <alignment wrapText="1" readingOrder="1"/>
      <protection locked="0"/>
    </xf>
    <xf numFmtId="0" fontId="131" fillId="50" borderId="11" xfId="0" applyNumberFormat="1" applyFont="1" applyFill="1" applyBorder="1" applyAlignment="1" applyProtection="1">
      <alignment vertical="center" wrapText="1"/>
      <protection locked="0"/>
    </xf>
    <xf numFmtId="49" fontId="33" fillId="0" borderId="11" xfId="0" applyNumberFormat="1" applyFont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35" xfId="0" applyNumberFormat="1" applyFont="1" applyBorder="1" applyAlignment="1">
      <alignment horizontal="center" vertical="center"/>
    </xf>
    <xf numFmtId="49" fontId="132" fillId="0" borderId="14" xfId="0" applyNumberFormat="1" applyFont="1" applyBorder="1" applyAlignment="1">
      <alignment horizontal="center" vertical="center" wrapText="1"/>
    </xf>
    <xf numFmtId="173" fontId="1" fillId="0" borderId="3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175" fontId="61" fillId="0" borderId="20" xfId="0" applyNumberFormat="1" applyFont="1" applyBorder="1" applyAlignment="1">
      <alignment horizontal="center" vertical="center" wrapText="1"/>
    </xf>
    <xf numFmtId="175" fontId="62" fillId="0" borderId="10" xfId="0" applyNumberFormat="1" applyFont="1" applyBorder="1" applyAlignment="1">
      <alignment horizontal="center" vertical="center" wrapText="1"/>
    </xf>
    <xf numFmtId="175" fontId="62" fillId="0" borderId="60" xfId="0" applyNumberFormat="1" applyFont="1" applyBorder="1" applyAlignment="1">
      <alignment horizontal="center" vertical="center" wrapText="1"/>
    </xf>
    <xf numFmtId="175" fontId="62" fillId="0" borderId="2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173" fontId="10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>
      <alignment vertical="center" wrapText="1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4" fillId="0" borderId="25" xfId="0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34" fillId="0" borderId="10" xfId="0" applyFont="1" applyBorder="1" applyAlignment="1">
      <alignment horizontal="center" vertical="center" wrapText="1"/>
    </xf>
    <xf numFmtId="0" fontId="134" fillId="0" borderId="70" xfId="0" applyFont="1" applyBorder="1" applyAlignment="1">
      <alignment horizontal="center" vertical="center" wrapText="1"/>
    </xf>
    <xf numFmtId="173" fontId="27" fillId="0" borderId="11" xfId="0" applyNumberFormat="1" applyFont="1" applyBorder="1" applyAlignment="1">
      <alignment horizontal="center" vertical="center" wrapText="1"/>
    </xf>
    <xf numFmtId="49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8" fillId="4" borderId="10" xfId="0" applyNumberFormat="1" applyFont="1" applyFill="1" applyBorder="1" applyAlignment="1" applyProtection="1">
      <alignment horizontal="center" vertical="center"/>
      <protection locked="0"/>
    </xf>
    <xf numFmtId="175" fontId="28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5" xfId="0" applyNumberFormat="1" applyFont="1" applyFill="1" applyBorder="1" applyAlignment="1">
      <alignment horizontal="center" vertical="center" wrapText="1"/>
    </xf>
    <xf numFmtId="49" fontId="7" fillId="50" borderId="30" xfId="0" applyNumberFormat="1" applyFont="1" applyFill="1" applyBorder="1" applyAlignment="1">
      <alignment horizontal="center" vertical="center" wrapText="1"/>
    </xf>
    <xf numFmtId="0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72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/>
      <protection locked="0"/>
    </xf>
    <xf numFmtId="49" fontId="10" fillId="50" borderId="22" xfId="0" applyNumberFormat="1" applyFont="1" applyFill="1" applyBorder="1" applyAlignment="1" applyProtection="1">
      <alignment horizontal="center" vertical="center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49" fontId="7" fillId="50" borderId="22" xfId="0" applyNumberFormat="1" applyFont="1" applyFill="1" applyBorder="1" applyAlignment="1" applyProtection="1">
      <alignment horizontal="center" vertical="center"/>
      <protection locked="0"/>
    </xf>
    <xf numFmtId="49" fontId="9" fillId="50" borderId="22" xfId="0" applyNumberFormat="1" applyFont="1" applyFill="1" applyBorder="1" applyAlignment="1" applyProtection="1">
      <alignment horizontal="center" vertical="center"/>
      <protection locked="0"/>
    </xf>
    <xf numFmtId="49" fontId="1" fillId="50" borderId="32" xfId="0" applyNumberFormat="1" applyFont="1" applyFill="1" applyBorder="1" applyAlignment="1" applyProtection="1">
      <alignment horizontal="center" vertical="center"/>
      <protection locked="0"/>
    </xf>
    <xf numFmtId="49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64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0" fontId="10" fillId="50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10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wrapText="1" readingOrder="1"/>
      <protection locked="0"/>
    </xf>
    <xf numFmtId="49" fontId="10" fillId="50" borderId="10" xfId="0" applyNumberFormat="1" applyFont="1" applyFill="1" applyBorder="1" applyAlignment="1" applyProtection="1">
      <alignment wrapText="1" readingOrder="1"/>
      <protection locked="0"/>
    </xf>
    <xf numFmtId="0" fontId="1" fillId="50" borderId="31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/>
      <protection locked="0"/>
    </xf>
    <xf numFmtId="0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7" fillId="50" borderId="25" xfId="0" applyNumberFormat="1" applyFont="1" applyFill="1" applyBorder="1" applyAlignment="1" applyProtection="1">
      <alignment/>
      <protection locked="0"/>
    </xf>
    <xf numFmtId="0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29" fillId="50" borderId="79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31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63" fillId="50" borderId="10" xfId="0" applyNumberFormat="1" applyFont="1" applyFill="1" applyBorder="1" applyAlignment="1" applyProtection="1">
      <alignment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34" xfId="0" applyFont="1" applyFill="1" applyBorder="1" applyAlignment="1">
      <alignment horizontal="center" vertical="center" wrapText="1"/>
    </xf>
    <xf numFmtId="49" fontId="10" fillId="50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1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5" xfId="0" applyNumberFormat="1" applyFont="1" applyFill="1" applyBorder="1" applyAlignment="1">
      <alignment horizontal="center" vertical="center"/>
    </xf>
    <xf numFmtId="49" fontId="7" fillId="50" borderId="30" xfId="0" applyNumberFormat="1" applyFont="1" applyFill="1" applyBorder="1" applyAlignment="1">
      <alignment horizontal="center" vertical="center"/>
    </xf>
    <xf numFmtId="0" fontId="7" fillId="50" borderId="34" xfId="0" applyFont="1" applyFill="1" applyBorder="1" applyAlignment="1">
      <alignment horizontal="center"/>
    </xf>
    <xf numFmtId="49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173" fontId="6" fillId="0" borderId="2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173" fontId="9" fillId="0" borderId="37" xfId="0" applyNumberFormat="1" applyFont="1" applyBorder="1" applyAlignment="1">
      <alignment horizontal="center" vertical="center" wrapText="1"/>
    </xf>
    <xf numFmtId="173" fontId="9" fillId="0" borderId="40" xfId="0" applyNumberFormat="1" applyFont="1" applyBorder="1" applyAlignment="1">
      <alignment horizontal="center" vertical="center" wrapText="1"/>
    </xf>
    <xf numFmtId="173" fontId="9" fillId="0" borderId="38" xfId="0" applyNumberFormat="1" applyFont="1" applyBorder="1" applyAlignment="1">
      <alignment horizontal="center" vertical="center" wrapText="1"/>
    </xf>
    <xf numFmtId="173" fontId="10" fillId="0" borderId="35" xfId="0" applyNumberFormat="1" applyFont="1" applyBorder="1" applyAlignment="1">
      <alignment horizontal="center" vertical="center" wrapText="1"/>
    </xf>
    <xf numFmtId="173" fontId="27" fillId="0" borderId="35" xfId="0" applyNumberFormat="1" applyFont="1" applyBorder="1" applyAlignment="1">
      <alignment horizontal="center" vertical="center" wrapText="1"/>
    </xf>
    <xf numFmtId="173" fontId="9" fillId="0" borderId="36" xfId="0" applyNumberFormat="1" applyFont="1" applyBorder="1" applyAlignment="1">
      <alignment horizontal="center" vertical="center" wrapText="1"/>
    </xf>
    <xf numFmtId="49" fontId="4" fillId="39" borderId="55" xfId="0" applyNumberFormat="1" applyFont="1" applyFill="1" applyBorder="1" applyAlignment="1">
      <alignment horizontal="center" vertical="center" wrapText="1"/>
    </xf>
    <xf numFmtId="0" fontId="12" fillId="50" borderId="20" xfId="0" applyNumberFormat="1" applyFont="1" applyFill="1" applyBorder="1" applyAlignment="1" applyProtection="1">
      <alignment horizontal="center" vertical="center"/>
      <protection locked="0"/>
    </xf>
    <xf numFmtId="0" fontId="1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10" xfId="0" applyNumberFormat="1" applyFont="1" applyFill="1" applyBorder="1" applyAlignment="1" applyProtection="1">
      <alignment horizontal="center" vertical="center"/>
      <protection locked="0"/>
    </xf>
    <xf numFmtId="0" fontId="12" fillId="5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left" wrapText="1" readingOrder="1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76" xfId="0" applyNumberFormat="1" applyFont="1" applyFill="1" applyBorder="1" applyAlignment="1" applyProtection="1">
      <alignment horizontal="center" vertical="center"/>
      <protection locked="0"/>
    </xf>
    <xf numFmtId="175" fontId="1" fillId="0" borderId="62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73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0" fontId="12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51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/>
      <protection locked="0"/>
    </xf>
    <xf numFmtId="49" fontId="1" fillId="45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4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2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77" xfId="0" applyNumberFormat="1" applyFont="1" applyBorder="1" applyAlignment="1">
      <alignment horizontal="center" vertical="center" wrapText="1"/>
    </xf>
    <xf numFmtId="0" fontId="12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6" fillId="4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4" xfId="0" applyNumberFormat="1" applyFont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12" fillId="50" borderId="10" xfId="0" applyNumberFormat="1" applyFont="1" applyFill="1" applyBorder="1" applyAlignment="1" applyProtection="1">
      <alignment wrapText="1" readingOrder="1"/>
      <protection locked="0"/>
    </xf>
    <xf numFmtId="0" fontId="1" fillId="49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1" fillId="5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5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4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58" fillId="0" borderId="10" xfId="0" applyNumberFormat="1" applyFont="1" applyBorder="1" applyAlignment="1" applyProtection="1">
      <alignment wrapText="1"/>
      <protection locked="0"/>
    </xf>
    <xf numFmtId="0" fontId="6" fillId="45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0" borderId="10" xfId="0" applyNumberFormat="1" applyFont="1" applyFill="1" applyBorder="1" applyAlignment="1" applyProtection="1">
      <alignment horizontal="left" wrapText="1" readingOrder="1"/>
      <protection locked="0"/>
    </xf>
    <xf numFmtId="0" fontId="4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49" borderId="10" xfId="0" applyNumberFormat="1" applyFont="1" applyFill="1" applyBorder="1" applyAlignment="1" applyProtection="1">
      <alignment wrapText="1" readingOrder="1"/>
      <protection locked="0"/>
    </xf>
    <xf numFmtId="0" fontId="1" fillId="42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0" fontId="6" fillId="4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2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" fillId="49" borderId="10" xfId="0" applyNumberFormat="1" applyFont="1" applyFill="1" applyBorder="1" applyAlignment="1" applyProtection="1">
      <alignment vertical="center" wrapText="1"/>
      <protection locked="0"/>
    </xf>
    <xf numFmtId="0" fontId="7" fillId="0" borderId="31" xfId="0" applyNumberFormat="1" applyFont="1" applyBorder="1" applyAlignment="1" applyProtection="1">
      <alignment vertical="center" wrapText="1"/>
      <protection locked="0"/>
    </xf>
    <xf numFmtId="49" fontId="3" fillId="0" borderId="75" xfId="0" applyNumberFormat="1" applyFont="1" applyBorder="1" applyAlignment="1">
      <alignment horizontal="center" vertical="center" wrapText="1"/>
    </xf>
    <xf numFmtId="0" fontId="12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25" xfId="0" applyFont="1" applyFill="1" applyBorder="1" applyAlignment="1">
      <alignment horizontal="center" vertical="center" wrapText="1"/>
    </xf>
    <xf numFmtId="0" fontId="10" fillId="50" borderId="25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5" xfId="0" applyNumberFormat="1" applyFont="1" applyFill="1" applyBorder="1" applyAlignment="1" applyProtection="1">
      <alignment horizontal="center" vertical="center"/>
      <protection locked="0"/>
    </xf>
    <xf numFmtId="0" fontId="5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49" borderId="25" xfId="0" applyNumberFormat="1" applyFont="1" applyFill="1" applyBorder="1" applyAlignment="1" applyProtection="1">
      <alignment horizontal="center" vertical="center"/>
      <protection locked="0"/>
    </xf>
    <xf numFmtId="0" fontId="0" fillId="49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39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4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wrapText="1"/>
    </xf>
    <xf numFmtId="175" fontId="1" fillId="49" borderId="10" xfId="0" applyNumberFormat="1" applyFont="1" applyFill="1" applyBorder="1" applyAlignment="1" applyProtection="1">
      <alignment horizontal="center" vertical="center"/>
      <protection locked="0"/>
    </xf>
    <xf numFmtId="175" fontId="1" fillId="51" borderId="10" xfId="0" applyNumberFormat="1" applyFont="1" applyFill="1" applyBorder="1" applyAlignment="1" applyProtection="1">
      <alignment horizontal="center" vertical="center"/>
      <protection locked="0"/>
    </xf>
    <xf numFmtId="175" fontId="6" fillId="0" borderId="10" xfId="0" applyNumberFormat="1" applyFont="1" applyFill="1" applyBorder="1" applyAlignment="1" applyProtection="1">
      <alignment horizontal="center" vertical="center"/>
      <protection locked="0"/>
    </xf>
    <xf numFmtId="175" fontId="6" fillId="43" borderId="10" xfId="0" applyNumberFormat="1" applyFont="1" applyFill="1" applyBorder="1" applyAlignment="1" applyProtection="1">
      <alignment horizontal="center" vertical="center"/>
      <protection locked="0"/>
    </xf>
    <xf numFmtId="175" fontId="1" fillId="49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2" fillId="5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0" xfId="0" applyNumberFormat="1" applyFont="1" applyFill="1" applyBorder="1" applyAlignment="1" applyProtection="1">
      <alignment wrapText="1" readingOrder="1"/>
      <protection locked="0"/>
    </xf>
    <xf numFmtId="0" fontId="12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69" xfId="0" applyNumberFormat="1" applyFont="1" applyFill="1" applyBorder="1" applyAlignment="1" applyProtection="1">
      <alignment horizontal="center" vertical="center" wrapText="1"/>
      <protection locked="0"/>
    </xf>
    <xf numFmtId="175" fontId="1" fillId="49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4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9" xfId="0" applyNumberFormat="1" applyFont="1" applyFill="1" applyBorder="1" applyAlignment="1" applyProtection="1">
      <alignment horizontal="center" vertical="center"/>
      <protection locked="0"/>
    </xf>
    <xf numFmtId="49" fontId="1" fillId="31" borderId="13" xfId="0" applyNumberFormat="1" applyFont="1" applyFill="1" applyBorder="1" applyAlignment="1" applyProtection="1">
      <alignment horizontal="center" vertical="center"/>
      <protection locked="0"/>
    </xf>
    <xf numFmtId="0" fontId="1" fillId="31" borderId="29" xfId="0" applyNumberFormat="1" applyFont="1" applyFill="1" applyBorder="1" applyAlignment="1" applyProtection="1">
      <alignment horizontal="center" vertical="center"/>
      <protection locked="0"/>
    </xf>
    <xf numFmtId="0" fontId="1" fillId="31" borderId="65" xfId="0" applyNumberFormat="1" applyFont="1" applyFill="1" applyBorder="1" applyAlignment="1" applyProtection="1">
      <alignment horizontal="center" vertical="center"/>
      <protection locked="0"/>
    </xf>
    <xf numFmtId="0" fontId="1" fillId="31" borderId="30" xfId="0" applyNumberFormat="1" applyFont="1" applyFill="1" applyBorder="1" applyAlignment="1" applyProtection="1">
      <alignment horizontal="center" vertical="center"/>
      <protection locked="0"/>
    </xf>
    <xf numFmtId="0" fontId="1" fillId="31" borderId="19" xfId="0" applyNumberFormat="1" applyFont="1" applyFill="1" applyBorder="1" applyAlignment="1" applyProtection="1">
      <alignment horizontal="center" vertical="center"/>
      <protection locked="0"/>
    </xf>
    <xf numFmtId="175" fontId="1" fillId="31" borderId="29" xfId="0" applyNumberFormat="1" applyFont="1" applyFill="1" applyBorder="1" applyAlignment="1" applyProtection="1">
      <alignment horizontal="center"/>
      <protection locked="0"/>
    </xf>
    <xf numFmtId="49" fontId="1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9" xfId="0" applyNumberFormat="1" applyFont="1" applyFill="1" applyBorder="1" applyAlignment="1" applyProtection="1">
      <alignment horizontal="center" vertical="center"/>
      <protection locked="0"/>
    </xf>
    <xf numFmtId="49" fontId="1" fillId="52" borderId="23" xfId="0" applyNumberFormat="1" applyFont="1" applyFill="1" applyBorder="1" applyAlignment="1" applyProtection="1">
      <alignment horizontal="center" vertical="center"/>
      <protection locked="0"/>
    </xf>
    <xf numFmtId="0" fontId="1" fillId="52" borderId="21" xfId="0" applyNumberFormat="1" applyFont="1" applyFill="1" applyBorder="1" applyAlignment="1" applyProtection="1">
      <alignment horizontal="center" vertical="center"/>
      <protection locked="0"/>
    </xf>
    <xf numFmtId="0" fontId="1" fillId="52" borderId="42" xfId="0" applyNumberFormat="1" applyFont="1" applyFill="1" applyBorder="1" applyAlignment="1" applyProtection="1">
      <alignment horizontal="center" vertical="center"/>
      <protection locked="0"/>
    </xf>
    <xf numFmtId="0" fontId="1" fillId="52" borderId="40" xfId="0" applyNumberFormat="1" applyFont="1" applyFill="1" applyBorder="1" applyAlignment="1" applyProtection="1">
      <alignment horizontal="center" vertical="center"/>
      <protection locked="0"/>
    </xf>
    <xf numFmtId="0" fontId="1" fillId="52" borderId="69" xfId="0" applyNumberFormat="1" applyFont="1" applyFill="1" applyBorder="1" applyAlignment="1" applyProtection="1">
      <alignment horizontal="center" vertical="center"/>
      <protection locked="0"/>
    </xf>
    <xf numFmtId="175" fontId="1" fillId="52" borderId="21" xfId="0" applyNumberFormat="1" applyFont="1" applyFill="1" applyBorder="1" applyAlignment="1" applyProtection="1">
      <alignment horizontal="center"/>
      <protection locked="0"/>
    </xf>
    <xf numFmtId="49" fontId="1" fillId="5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25" xfId="0" applyNumberFormat="1" applyFont="1" applyFill="1" applyBorder="1" applyAlignment="1" applyProtection="1">
      <alignment horizontal="center" vertical="center" wrapText="1"/>
      <protection locked="0"/>
    </xf>
    <xf numFmtId="175" fontId="1" fillId="52" borderId="10" xfId="0" applyNumberFormat="1" applyFont="1" applyFill="1" applyBorder="1" applyAlignment="1" applyProtection="1">
      <alignment horizontal="center" vertical="center"/>
      <protection locked="0"/>
    </xf>
    <xf numFmtId="0" fontId="1" fillId="52" borderId="10" xfId="0" applyNumberFormat="1" applyFont="1" applyFill="1" applyBorder="1" applyAlignment="1" applyProtection="1">
      <alignment wrapText="1" readingOrder="1"/>
      <protection locked="0"/>
    </xf>
    <xf numFmtId="0" fontId="1" fillId="52" borderId="22" xfId="0" applyFont="1" applyFill="1" applyBorder="1" applyAlignment="1">
      <alignment horizontal="center" vertical="center" wrapText="1"/>
    </xf>
    <xf numFmtId="0" fontId="1" fillId="52" borderId="10" xfId="0" applyFont="1" applyFill="1" applyBorder="1" applyAlignment="1">
      <alignment vertical="center" wrapText="1"/>
    </xf>
    <xf numFmtId="0" fontId="1" fillId="52" borderId="18" xfId="0" applyFont="1" applyFill="1" applyBorder="1" applyAlignment="1">
      <alignment horizontal="center" vertical="center" wrapText="1"/>
    </xf>
    <xf numFmtId="0" fontId="1" fillId="52" borderId="11" xfId="0" applyFont="1" applyFill="1" applyBorder="1" applyAlignment="1">
      <alignment horizontal="center" vertical="center" wrapText="1"/>
    </xf>
    <xf numFmtId="0" fontId="1" fillId="52" borderId="25" xfId="0" applyFont="1" applyFill="1" applyBorder="1" applyAlignment="1">
      <alignment horizontal="center" vertical="center" wrapText="1"/>
    </xf>
    <xf numFmtId="175" fontId="1" fillId="52" borderId="10" xfId="0" applyNumberFormat="1" applyFont="1" applyFill="1" applyBorder="1" applyAlignment="1">
      <alignment horizontal="center" vertical="center" wrapText="1"/>
    </xf>
    <xf numFmtId="0" fontId="1" fillId="52" borderId="10" xfId="0" applyNumberFormat="1" applyFont="1" applyFill="1" applyBorder="1" applyAlignment="1" applyProtection="1">
      <alignment vertical="center" wrapText="1"/>
      <protection locked="0"/>
    </xf>
    <xf numFmtId="0" fontId="5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/>
      <protection locked="0"/>
    </xf>
    <xf numFmtId="0" fontId="1" fillId="52" borderId="25" xfId="0" applyNumberFormat="1" applyFont="1" applyFill="1" applyBorder="1" applyAlignment="1" applyProtection="1">
      <alignment horizontal="center" vertical="center"/>
      <protection locked="0"/>
    </xf>
    <xf numFmtId="0" fontId="0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52" borderId="22" xfId="0" applyNumberFormat="1" applyFont="1" applyFill="1" applyBorder="1" applyAlignment="1" applyProtection="1">
      <alignment horizontal="center" vertical="center"/>
      <protection locked="0"/>
    </xf>
    <xf numFmtId="0" fontId="5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25" xfId="0" applyNumberFormat="1" applyFont="1" applyFill="1" applyBorder="1" applyAlignment="1" applyProtection="1">
      <alignment horizontal="center" vertical="center"/>
      <protection locked="0"/>
    </xf>
    <xf numFmtId="49" fontId="1" fillId="52" borderId="22" xfId="0" applyNumberFormat="1" applyFont="1" applyFill="1" applyBorder="1" applyAlignment="1" applyProtection="1">
      <alignment horizontal="center" vertical="center"/>
      <protection locked="0"/>
    </xf>
    <xf numFmtId="0" fontId="1" fillId="52" borderId="10" xfId="0" applyNumberFormat="1" applyFont="1" applyFill="1" applyBorder="1" applyAlignment="1" applyProtection="1">
      <alignment vertical="center" wrapText="1"/>
      <protection locked="0"/>
    </xf>
    <xf numFmtId="0" fontId="1" fillId="5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25" xfId="0" applyNumberFormat="1" applyFont="1" applyFill="1" applyBorder="1" applyAlignment="1" applyProtection="1">
      <alignment horizontal="center" vertical="center"/>
      <protection locked="0"/>
    </xf>
    <xf numFmtId="175" fontId="1" fillId="52" borderId="10" xfId="0" applyNumberFormat="1" applyFont="1" applyFill="1" applyBorder="1" applyAlignment="1" applyProtection="1">
      <alignment horizontal="center" vertical="center"/>
      <protection locked="0"/>
    </xf>
    <xf numFmtId="49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25" xfId="0" applyNumberFormat="1" applyFont="1" applyFill="1" applyBorder="1" applyAlignment="1" applyProtection="1">
      <alignment horizontal="center" vertical="center"/>
      <protection locked="0"/>
    </xf>
    <xf numFmtId="49" fontId="1" fillId="52" borderId="4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51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173" fontId="1" fillId="0" borderId="6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32" fillId="0" borderId="35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175" fontId="64" fillId="0" borderId="10" xfId="0" applyNumberFormat="1" applyFont="1" applyBorder="1" applyAlignment="1" applyProtection="1">
      <alignment horizontal="center" vertical="center" wrapText="1"/>
      <protection locked="0"/>
    </xf>
    <xf numFmtId="175" fontId="62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vertical="center" wrapText="1"/>
    </xf>
    <xf numFmtId="173" fontId="65" fillId="0" borderId="22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3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5" fillId="37" borderId="33" xfId="0" applyNumberFormat="1" applyFont="1" applyFill="1" applyBorder="1" applyAlignment="1">
      <alignment horizontal="center" vertical="center" wrapText="1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36" borderId="3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37" borderId="13" xfId="0" applyNumberFormat="1" applyFont="1" applyFill="1" applyBorder="1" applyAlignment="1">
      <alignment horizontal="center" vertical="center" wrapText="1"/>
    </xf>
    <xf numFmtId="49" fontId="14" fillId="36" borderId="13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36" fillId="0" borderId="33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center" wrapText="1"/>
    </xf>
    <xf numFmtId="49" fontId="15" fillId="34" borderId="58" xfId="0" applyNumberFormat="1" applyFont="1" applyFill="1" applyBorder="1" applyAlignment="1">
      <alignment horizontal="center" vertical="center" wrapText="1"/>
    </xf>
    <xf numFmtId="49" fontId="16" fillId="36" borderId="22" xfId="0" applyNumberFormat="1" applyFont="1" applyFill="1" applyBorder="1" applyAlignment="1">
      <alignment horizontal="center" vertical="center" wrapText="1"/>
    </xf>
    <xf numFmtId="49" fontId="13" fillId="36" borderId="22" xfId="0" applyNumberFormat="1" applyFont="1" applyFill="1" applyBorder="1" applyAlignment="1">
      <alignment horizontal="center" vertical="center" wrapText="1"/>
    </xf>
    <xf numFmtId="49" fontId="22" fillId="37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14" fillId="0" borderId="63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54" fillId="0" borderId="70" xfId="0" applyFont="1" applyBorder="1" applyAlignment="1">
      <alignment vertical="top" wrapText="1"/>
    </xf>
    <xf numFmtId="0" fontId="36" fillId="0" borderId="70" xfId="0" applyFont="1" applyBorder="1" applyAlignment="1">
      <alignment vertical="top" wrapText="1"/>
    </xf>
    <xf numFmtId="0" fontId="54" fillId="0" borderId="70" xfId="0" applyFont="1" applyBorder="1" applyAlignment="1">
      <alignment horizontal="left" vertical="top" wrapText="1"/>
    </xf>
    <xf numFmtId="0" fontId="36" fillId="0" borderId="70" xfId="0" applyFont="1" applyBorder="1" applyAlignment="1">
      <alignment horizontal="left" vertical="top" wrapText="1"/>
    </xf>
    <xf numFmtId="0" fontId="13" fillId="0" borderId="70" xfId="0" applyFont="1" applyBorder="1" applyAlignment="1">
      <alignment vertical="top" wrapText="1"/>
    </xf>
    <xf numFmtId="0" fontId="32" fillId="36" borderId="57" xfId="0" applyFont="1" applyFill="1" applyBorder="1" applyAlignment="1">
      <alignment vertical="top" wrapText="1"/>
    </xf>
    <xf numFmtId="0" fontId="19" fillId="0" borderId="68" xfId="0" applyFont="1" applyBorder="1" applyAlignment="1">
      <alignment vertical="top" wrapText="1"/>
    </xf>
    <xf numFmtId="0" fontId="19" fillId="0" borderId="70" xfId="0" applyFont="1" applyBorder="1" applyAlignment="1">
      <alignment vertical="top" wrapText="1"/>
    </xf>
    <xf numFmtId="0" fontId="43" fillId="37" borderId="54" xfId="0" applyFont="1" applyFill="1" applyBorder="1" applyAlignment="1">
      <alignment vertical="top" wrapText="1"/>
    </xf>
    <xf numFmtId="0" fontId="32" fillId="0" borderId="39" xfId="0" applyFont="1" applyFill="1" applyBorder="1" applyAlignment="1">
      <alignment vertical="top" wrapText="1"/>
    </xf>
    <xf numFmtId="0" fontId="19" fillId="0" borderId="70" xfId="0" applyFont="1" applyFill="1" applyBorder="1" applyAlignment="1">
      <alignment vertical="top" wrapText="1"/>
    </xf>
    <xf numFmtId="0" fontId="36" fillId="0" borderId="70" xfId="0" applyFont="1" applyFill="1" applyBorder="1" applyAlignment="1">
      <alignment vertical="top" wrapText="1"/>
    </xf>
    <xf numFmtId="0" fontId="19" fillId="0" borderId="39" xfId="0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36" fillId="0" borderId="70" xfId="0" applyFont="1" applyFill="1" applyBorder="1" applyAlignment="1">
      <alignment vertical="top" wrapText="1"/>
    </xf>
    <xf numFmtId="0" fontId="32" fillId="0" borderId="82" xfId="0" applyFont="1" applyFill="1" applyBorder="1" applyAlignment="1">
      <alignment vertical="top" wrapText="1"/>
    </xf>
    <xf numFmtId="0" fontId="32" fillId="0" borderId="70" xfId="0" applyFont="1" applyFill="1" applyBorder="1" applyAlignment="1">
      <alignment vertical="top" wrapText="1"/>
    </xf>
    <xf numFmtId="0" fontId="19" fillId="0" borderId="57" xfId="0" applyFont="1" applyFill="1" applyBorder="1" applyAlignment="1">
      <alignment vertical="top" wrapText="1"/>
    </xf>
    <xf numFmtId="0" fontId="13" fillId="36" borderId="17" xfId="0" applyFont="1" applyFill="1" applyBorder="1" applyAlignment="1">
      <alignment vertical="top" wrapText="1"/>
    </xf>
    <xf numFmtId="0" fontId="32" fillId="0" borderId="82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13" fillId="0" borderId="70" xfId="0" applyNumberFormat="1" applyFont="1" applyBorder="1" applyAlignment="1" applyProtection="1">
      <alignment vertical="top" wrapText="1"/>
      <protection locked="0"/>
    </xf>
    <xf numFmtId="0" fontId="32" fillId="0" borderId="70" xfId="0" applyFont="1" applyBorder="1" applyAlignment="1">
      <alignment vertical="top" wrapText="1"/>
    </xf>
    <xf numFmtId="0" fontId="36" fillId="0" borderId="70" xfId="0" applyFont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14" fillId="34" borderId="17" xfId="0" applyFont="1" applyFill="1" applyBorder="1" applyAlignment="1">
      <alignment horizontal="center" vertical="center" wrapText="1"/>
    </xf>
    <xf numFmtId="0" fontId="32" fillId="36" borderId="54" xfId="0" applyFont="1" applyFill="1" applyBorder="1" applyAlignment="1">
      <alignment vertical="top" wrapText="1"/>
    </xf>
    <xf numFmtId="0" fontId="13" fillId="0" borderId="70" xfId="0" applyFont="1" applyFill="1" applyBorder="1" applyAlignment="1">
      <alignment vertical="top" wrapText="1"/>
    </xf>
    <xf numFmtId="0" fontId="22" fillId="0" borderId="70" xfId="0" applyFont="1" applyFill="1" applyBorder="1" applyAlignment="1">
      <alignment vertical="top" wrapText="1"/>
    </xf>
    <xf numFmtId="0" fontId="13" fillId="36" borderId="70" xfId="0" applyFont="1" applyFill="1" applyBorder="1" applyAlignment="1">
      <alignment vertical="top" wrapText="1"/>
    </xf>
    <xf numFmtId="0" fontId="22" fillId="37" borderId="70" xfId="0" applyFont="1" applyFill="1" applyBorder="1" applyAlignment="1">
      <alignment vertical="top" wrapText="1"/>
    </xf>
    <xf numFmtId="0" fontId="22" fillId="0" borderId="70" xfId="0" applyFont="1" applyBorder="1" applyAlignment="1">
      <alignment vertical="center" wrapText="1"/>
    </xf>
    <xf numFmtId="0" fontId="22" fillId="0" borderId="70" xfId="0" applyFont="1" applyBorder="1" applyAlignment="1">
      <alignment vertical="top" wrapText="1"/>
    </xf>
    <xf numFmtId="0" fontId="36" fillId="0" borderId="71" xfId="0" applyFont="1" applyBorder="1" applyAlignment="1">
      <alignment vertical="top" wrapText="1"/>
    </xf>
    <xf numFmtId="0" fontId="36" fillId="0" borderId="68" xfId="0" applyFont="1" applyBorder="1" applyAlignment="1">
      <alignment vertical="top" wrapText="1"/>
    </xf>
    <xf numFmtId="0" fontId="54" fillId="0" borderId="35" xfId="0" applyFont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top" wrapText="1"/>
    </xf>
    <xf numFmtId="0" fontId="0" fillId="0" borderId="88" xfId="0" applyBorder="1" applyAlignment="1">
      <alignment/>
    </xf>
    <xf numFmtId="173" fontId="9" fillId="0" borderId="11" xfId="0" applyNumberFormat="1" applyFont="1" applyBorder="1" applyAlignment="1">
      <alignment horizontal="center" vertical="center" wrapText="1"/>
    </xf>
    <xf numFmtId="173" fontId="39" fillId="0" borderId="70" xfId="0" applyNumberFormat="1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173" fontId="10" fillId="0" borderId="20" xfId="0" applyNumberFormat="1" applyFont="1" applyBorder="1" applyAlignment="1">
      <alignment horizontal="center" vertical="center" wrapText="1"/>
    </xf>
    <xf numFmtId="173" fontId="27" fillId="0" borderId="20" xfId="0" applyNumberFormat="1" applyFont="1" applyBorder="1" applyAlignment="1">
      <alignment horizontal="center" vertical="center" wrapText="1"/>
    </xf>
    <xf numFmtId="173" fontId="0" fillId="0" borderId="20" xfId="0" applyNumberFormat="1" applyFont="1" applyBorder="1" applyAlignment="1">
      <alignment horizontal="center" vertical="center" wrapText="1"/>
    </xf>
    <xf numFmtId="173" fontId="0" fillId="0" borderId="68" xfId="0" applyNumberFormat="1" applyFont="1" applyBorder="1" applyAlignment="1">
      <alignment horizontal="center" vertical="center" wrapText="1"/>
    </xf>
    <xf numFmtId="173" fontId="135" fillId="0" borderId="10" xfId="0" applyNumberFormat="1" applyFont="1" applyBorder="1" applyAlignment="1">
      <alignment horizontal="center" vertical="center" wrapText="1"/>
    </xf>
    <xf numFmtId="173" fontId="130" fillId="0" borderId="10" xfId="0" applyNumberFormat="1" applyFont="1" applyBorder="1" applyAlignment="1">
      <alignment horizontal="center" vertical="center" wrapText="1"/>
    </xf>
    <xf numFmtId="173" fontId="130" fillId="0" borderId="22" xfId="0" applyNumberFormat="1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0" fontId="130" fillId="0" borderId="22" xfId="0" applyFont="1" applyBorder="1" applyAlignment="1">
      <alignment horizontal="center" vertical="center" wrapText="1"/>
    </xf>
    <xf numFmtId="173" fontId="136" fillId="0" borderId="10" xfId="0" applyNumberFormat="1" applyFont="1" applyBorder="1" applyAlignment="1">
      <alignment horizontal="center" vertical="center" wrapText="1"/>
    </xf>
    <xf numFmtId="173" fontId="136" fillId="0" borderId="22" xfId="0" applyNumberFormat="1" applyFont="1" applyBorder="1" applyAlignment="1">
      <alignment horizontal="center" vertical="center" wrapText="1"/>
    </xf>
    <xf numFmtId="173" fontId="135" fillId="0" borderId="22" xfId="0" applyNumberFormat="1" applyFont="1" applyBorder="1" applyAlignment="1">
      <alignment horizontal="center" vertical="center" wrapText="1"/>
    </xf>
    <xf numFmtId="173" fontId="9" fillId="0" borderId="20" xfId="0" applyNumberFormat="1" applyFont="1" applyBorder="1" applyAlignment="1">
      <alignment horizontal="center" vertical="center" wrapText="1"/>
    </xf>
    <xf numFmtId="173" fontId="9" fillId="0" borderId="24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73" fontId="28" fillId="0" borderId="2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50" borderId="23" xfId="0" applyFont="1" applyFill="1" applyBorder="1" applyAlignment="1">
      <alignment vertical="center"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173" fontId="137" fillId="0" borderId="10" xfId="0" applyNumberFormat="1" applyFont="1" applyBorder="1" applyAlignment="1">
      <alignment horizontal="center" vertical="center" wrapText="1"/>
    </xf>
    <xf numFmtId="173" fontId="137" fillId="0" borderId="22" xfId="0" applyNumberFormat="1" applyFont="1" applyBorder="1" applyAlignment="1">
      <alignment horizontal="center" vertical="center" wrapText="1"/>
    </xf>
    <xf numFmtId="173" fontId="138" fillId="0" borderId="10" xfId="0" applyNumberFormat="1" applyFont="1" applyBorder="1" applyAlignment="1">
      <alignment horizontal="center" vertical="center" wrapText="1"/>
    </xf>
    <xf numFmtId="173" fontId="138" fillId="0" borderId="22" xfId="0" applyNumberFormat="1" applyFont="1" applyBorder="1" applyAlignment="1">
      <alignment horizontal="center" vertical="center" wrapText="1"/>
    </xf>
    <xf numFmtId="173" fontId="139" fillId="0" borderId="10" xfId="0" applyNumberFormat="1" applyFont="1" applyBorder="1" applyAlignment="1">
      <alignment horizontal="center" vertical="center" wrapText="1"/>
    </xf>
    <xf numFmtId="173" fontId="139" fillId="0" borderId="22" xfId="0" applyNumberFormat="1" applyFont="1" applyBorder="1" applyAlignment="1">
      <alignment horizontal="center" vertical="center" wrapText="1"/>
    </xf>
    <xf numFmtId="173" fontId="140" fillId="0" borderId="10" xfId="0" applyNumberFormat="1" applyFont="1" applyBorder="1" applyAlignment="1">
      <alignment horizontal="center" vertical="center" wrapText="1"/>
    </xf>
    <xf numFmtId="173" fontId="141" fillId="0" borderId="10" xfId="0" applyNumberFormat="1" applyFont="1" applyBorder="1" applyAlignment="1">
      <alignment horizontal="center" vertical="center" wrapText="1"/>
    </xf>
    <xf numFmtId="173" fontId="141" fillId="0" borderId="22" xfId="0" applyNumberFormat="1" applyFont="1" applyBorder="1" applyAlignment="1">
      <alignment horizontal="center" vertical="center" wrapText="1"/>
    </xf>
    <xf numFmtId="173" fontId="142" fillId="0" borderId="10" xfId="0" applyNumberFormat="1" applyFont="1" applyBorder="1" applyAlignment="1">
      <alignment horizontal="center" vertical="center" wrapText="1"/>
    </xf>
    <xf numFmtId="173" fontId="142" fillId="0" borderId="22" xfId="0" applyNumberFormat="1" applyFont="1" applyBorder="1" applyAlignment="1">
      <alignment horizontal="center" vertical="center" wrapText="1"/>
    </xf>
    <xf numFmtId="173" fontId="143" fillId="0" borderId="10" xfId="0" applyNumberFormat="1" applyFont="1" applyBorder="1" applyAlignment="1">
      <alignment horizontal="center" vertical="center" wrapText="1"/>
    </xf>
    <xf numFmtId="173" fontId="143" fillId="0" borderId="22" xfId="0" applyNumberFormat="1" applyFont="1" applyBorder="1" applyAlignment="1">
      <alignment horizontal="center" vertical="center" wrapText="1"/>
    </xf>
    <xf numFmtId="173" fontId="143" fillId="0" borderId="20" xfId="0" applyNumberFormat="1" applyFont="1" applyBorder="1" applyAlignment="1">
      <alignment horizontal="center" vertical="center" wrapText="1"/>
    </xf>
    <xf numFmtId="173" fontId="143" fillId="0" borderId="24" xfId="0" applyNumberFormat="1" applyFont="1" applyBorder="1" applyAlignment="1">
      <alignment horizontal="center" vertical="center" wrapText="1"/>
    </xf>
    <xf numFmtId="173" fontId="143" fillId="0" borderId="28" xfId="0" applyNumberFormat="1" applyFont="1" applyBorder="1" applyAlignment="1">
      <alignment horizontal="center" vertical="center" wrapText="1"/>
    </xf>
    <xf numFmtId="173" fontId="143" fillId="0" borderId="55" xfId="0" applyNumberFormat="1" applyFont="1" applyBorder="1" applyAlignment="1">
      <alignment horizontal="center" vertical="center" wrapText="1"/>
    </xf>
    <xf numFmtId="173" fontId="137" fillId="35" borderId="29" xfId="0" applyNumberFormat="1" applyFont="1" applyFill="1" applyBorder="1" applyAlignment="1">
      <alignment horizontal="center" vertical="center" wrapText="1"/>
    </xf>
    <xf numFmtId="173" fontId="137" fillId="40" borderId="21" xfId="0" applyNumberFormat="1" applyFont="1" applyFill="1" applyBorder="1" applyAlignment="1">
      <alignment horizontal="center" vertical="center" wrapText="1"/>
    </xf>
    <xf numFmtId="173" fontId="137" fillId="40" borderId="23" xfId="0" applyNumberFormat="1" applyFont="1" applyFill="1" applyBorder="1" applyAlignment="1">
      <alignment horizontal="center" vertical="center" wrapText="1"/>
    </xf>
    <xf numFmtId="173" fontId="144" fillId="0" borderId="10" xfId="0" applyNumberFormat="1" applyFont="1" applyBorder="1" applyAlignment="1">
      <alignment horizontal="center" vertical="center" wrapText="1"/>
    </xf>
    <xf numFmtId="173" fontId="144" fillId="0" borderId="22" xfId="0" applyNumberFormat="1" applyFont="1" applyBorder="1" applyAlignment="1">
      <alignment horizontal="center" vertical="center" wrapText="1"/>
    </xf>
    <xf numFmtId="173" fontId="145" fillId="0" borderId="22" xfId="0" applyNumberFormat="1" applyFont="1" applyBorder="1" applyAlignment="1">
      <alignment horizontal="center" vertical="center" wrapText="1"/>
    </xf>
    <xf numFmtId="173" fontId="145" fillId="0" borderId="10" xfId="0" applyNumberFormat="1" applyFont="1" applyBorder="1" applyAlignment="1">
      <alignment horizontal="center" vertical="center" wrapText="1"/>
    </xf>
    <xf numFmtId="0" fontId="142" fillId="0" borderId="55" xfId="0" applyFont="1" applyBorder="1" applyAlignment="1">
      <alignment/>
    </xf>
    <xf numFmtId="0" fontId="142" fillId="0" borderId="0" xfId="0" applyFont="1" applyBorder="1" applyAlignment="1">
      <alignment/>
    </xf>
    <xf numFmtId="0" fontId="142" fillId="0" borderId="87" xfId="0" applyFont="1" applyBorder="1" applyAlignment="1">
      <alignment/>
    </xf>
    <xf numFmtId="173" fontId="137" fillId="40" borderId="37" xfId="0" applyNumberFormat="1" applyFont="1" applyFill="1" applyBorder="1" applyAlignment="1">
      <alignment horizontal="center" vertical="center" wrapText="1"/>
    </xf>
    <xf numFmtId="173" fontId="137" fillId="40" borderId="69" xfId="0" applyNumberFormat="1" applyFont="1" applyFill="1" applyBorder="1" applyAlignment="1">
      <alignment horizontal="center" vertical="center" wrapText="1"/>
    </xf>
    <xf numFmtId="173" fontId="143" fillId="0" borderId="31" xfId="0" applyNumberFormat="1" applyFont="1" applyBorder="1" applyAlignment="1">
      <alignment horizontal="center" vertical="center" wrapText="1"/>
    </xf>
    <xf numFmtId="173" fontId="143" fillId="0" borderId="32" xfId="0" applyNumberFormat="1" applyFont="1" applyBorder="1" applyAlignment="1">
      <alignment horizontal="center" vertical="center" wrapText="1"/>
    </xf>
    <xf numFmtId="173" fontId="139" fillId="0" borderId="70" xfId="0" applyNumberFormat="1" applyFont="1" applyBorder="1" applyAlignment="1">
      <alignment horizontal="center" vertical="center" wrapText="1"/>
    </xf>
    <xf numFmtId="173" fontId="143" fillId="0" borderId="70" xfId="0" applyNumberFormat="1" applyFont="1" applyBorder="1" applyAlignment="1">
      <alignment horizontal="center" vertical="center" wrapText="1"/>
    </xf>
    <xf numFmtId="173" fontId="142" fillId="0" borderId="70" xfId="0" applyNumberFormat="1" applyFont="1" applyBorder="1" applyAlignment="1">
      <alignment horizontal="center" vertical="center" wrapText="1"/>
    </xf>
    <xf numFmtId="173" fontId="140" fillId="0" borderId="70" xfId="0" applyNumberFormat="1" applyFont="1" applyBorder="1" applyAlignment="1">
      <alignment horizontal="center" vertical="center" wrapText="1"/>
    </xf>
    <xf numFmtId="173" fontId="145" fillId="0" borderId="21" xfId="0" applyNumberFormat="1" applyFont="1" applyBorder="1" applyAlignment="1">
      <alignment horizontal="center" vertical="center" wrapText="1"/>
    </xf>
    <xf numFmtId="173" fontId="145" fillId="0" borderId="23" xfId="0" applyNumberFormat="1" applyFont="1" applyBorder="1" applyAlignment="1">
      <alignment horizontal="center" vertical="center" wrapText="1"/>
    </xf>
    <xf numFmtId="173" fontId="137" fillId="35" borderId="13" xfId="0" applyNumberFormat="1" applyFont="1" applyFill="1" applyBorder="1" applyAlignment="1">
      <alignment horizontal="center" vertical="center" wrapText="1"/>
    </xf>
    <xf numFmtId="173" fontId="146" fillId="40" borderId="21" xfId="0" applyNumberFormat="1" applyFont="1" applyFill="1" applyBorder="1" applyAlignment="1">
      <alignment horizontal="center" vertical="center" wrapText="1"/>
    </xf>
    <xf numFmtId="173" fontId="146" fillId="40" borderId="23" xfId="0" applyNumberFormat="1" applyFont="1" applyFill="1" applyBorder="1" applyAlignment="1">
      <alignment horizontal="center" vertical="center" wrapText="1"/>
    </xf>
    <xf numFmtId="173" fontId="142" fillId="0" borderId="20" xfId="0" applyNumberFormat="1" applyFont="1" applyBorder="1" applyAlignment="1">
      <alignment horizontal="center" vertical="center" wrapText="1"/>
    </xf>
    <xf numFmtId="173" fontId="137" fillId="0" borderId="13" xfId="0" applyNumberFormat="1" applyFont="1" applyBorder="1" applyAlignment="1">
      <alignment horizontal="center" vertical="center" wrapText="1"/>
    </xf>
    <xf numFmtId="173" fontId="137" fillId="0" borderId="29" xfId="0" applyNumberFormat="1" applyFont="1" applyBorder="1" applyAlignment="1">
      <alignment horizontal="center" vertical="center" wrapText="1"/>
    </xf>
    <xf numFmtId="173" fontId="137" fillId="43" borderId="58" xfId="0" applyNumberFormat="1" applyFont="1" applyFill="1" applyBorder="1" applyAlignment="1">
      <alignment horizontal="center" vertical="center" wrapText="1"/>
    </xf>
    <xf numFmtId="173" fontId="137" fillId="43" borderId="60" xfId="0" applyNumberFormat="1" applyFont="1" applyFill="1" applyBorder="1" applyAlignment="1">
      <alignment horizontal="center" vertical="center" wrapText="1"/>
    </xf>
    <xf numFmtId="173" fontId="137" fillId="40" borderId="59" xfId="0" applyNumberFormat="1" applyFont="1" applyFill="1" applyBorder="1" applyAlignment="1">
      <alignment horizontal="center" vertical="center" wrapText="1"/>
    </xf>
    <xf numFmtId="173" fontId="137" fillId="40" borderId="43" xfId="0" applyNumberFormat="1" applyFont="1" applyFill="1" applyBorder="1" applyAlignment="1">
      <alignment horizontal="center" vertical="center" wrapText="1"/>
    </xf>
    <xf numFmtId="173" fontId="9" fillId="0" borderId="35" xfId="0" applyNumberFormat="1" applyFont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173" fontId="9" fillId="0" borderId="55" xfId="0" applyNumberFormat="1" applyFont="1" applyBorder="1" applyAlignment="1">
      <alignment horizontal="center" vertical="center" wrapText="1"/>
    </xf>
    <xf numFmtId="173" fontId="9" fillId="0" borderId="32" xfId="0" applyNumberFormat="1" applyFont="1" applyBorder="1" applyAlignment="1">
      <alignment horizontal="center" vertical="center" wrapText="1"/>
    </xf>
    <xf numFmtId="173" fontId="1" fillId="40" borderId="37" xfId="0" applyNumberFormat="1" applyFont="1" applyFill="1" applyBorder="1" applyAlignment="1">
      <alignment horizontal="center" vertical="center" wrapText="1"/>
    </xf>
    <xf numFmtId="173" fontId="1" fillId="40" borderId="69" xfId="0" applyNumberFormat="1" applyFont="1" applyFill="1" applyBorder="1" applyAlignment="1">
      <alignment horizontal="center" vertical="center" wrapText="1"/>
    </xf>
    <xf numFmtId="173" fontId="1" fillId="40" borderId="23" xfId="0" applyNumberFormat="1" applyFont="1" applyFill="1" applyBorder="1" applyAlignment="1">
      <alignment horizontal="center" vertical="center" wrapText="1"/>
    </xf>
    <xf numFmtId="173" fontId="1" fillId="40" borderId="21" xfId="0" applyNumberFormat="1" applyFont="1" applyFill="1" applyBorder="1" applyAlignment="1">
      <alignment horizontal="center" vertical="center" wrapText="1"/>
    </xf>
    <xf numFmtId="173" fontId="9" fillId="0" borderId="31" xfId="0" applyNumberFormat="1" applyFont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3" fontId="1" fillId="35" borderId="29" xfId="0" applyNumberFormat="1" applyFont="1" applyFill="1" applyBorder="1" applyAlignment="1">
      <alignment horizontal="center" vertical="center" wrapText="1"/>
    </xf>
    <xf numFmtId="173" fontId="39" fillId="0" borderId="22" xfId="0" applyNumberFormat="1" applyFon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73" fontId="1" fillId="35" borderId="27" xfId="0" applyNumberFormat="1" applyFont="1" applyFill="1" applyBorder="1" applyAlignment="1">
      <alignment horizontal="center" vertical="center" wrapText="1"/>
    </xf>
    <xf numFmtId="173" fontId="1" fillId="40" borderId="14" xfId="0" applyNumberFormat="1" applyFont="1" applyFill="1" applyBorder="1" applyAlignment="1">
      <alignment horizontal="center" vertical="center" wrapText="1"/>
    </xf>
    <xf numFmtId="173" fontId="1" fillId="40" borderId="11" xfId="0" applyNumberFormat="1" applyFont="1" applyFill="1" applyBorder="1" applyAlignment="1">
      <alignment horizontal="center" vertical="center" wrapText="1"/>
    </xf>
    <xf numFmtId="173" fontId="1" fillId="40" borderId="35" xfId="0" applyNumberFormat="1" applyFont="1" applyFill="1" applyBorder="1" applyAlignment="1">
      <alignment horizontal="center" vertical="center" wrapText="1"/>
    </xf>
    <xf numFmtId="173" fontId="27" fillId="0" borderId="70" xfId="0" applyNumberFormat="1" applyFont="1" applyBorder="1" applyAlignment="1">
      <alignment horizontal="center" vertical="center" wrapText="1"/>
    </xf>
    <xf numFmtId="173" fontId="9" fillId="0" borderId="70" xfId="0" applyNumberFormat="1" applyFont="1" applyBorder="1" applyAlignment="1">
      <alignment horizontal="center" vertical="center" wrapText="1"/>
    </xf>
    <xf numFmtId="173" fontId="0" fillId="0" borderId="7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173" fontId="0" fillId="0" borderId="7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7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7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7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3" fontId="1" fillId="35" borderId="17" xfId="0" applyNumberFormat="1" applyFont="1" applyFill="1" applyBorder="1" applyAlignment="1">
      <alignment horizontal="center" vertical="center" wrapText="1"/>
    </xf>
    <xf numFmtId="173" fontId="1" fillId="40" borderId="31" xfId="0" applyNumberFormat="1" applyFont="1" applyFill="1" applyBorder="1" applyAlignment="1">
      <alignment horizontal="center" vertical="center" wrapText="1"/>
    </xf>
    <xf numFmtId="173" fontId="1" fillId="0" borderId="43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3" fontId="9" fillId="0" borderId="78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 wrapText="1"/>
    </xf>
    <xf numFmtId="173" fontId="1" fillId="40" borderId="59" xfId="0" applyNumberFormat="1" applyFont="1" applyFill="1" applyBorder="1" applyAlignment="1">
      <alignment horizontal="center" vertical="center" wrapText="1"/>
    </xf>
    <xf numFmtId="173" fontId="1" fillId="40" borderId="43" xfId="0" applyNumberFormat="1" applyFont="1" applyFill="1" applyBorder="1" applyAlignment="1">
      <alignment horizontal="center" vertical="center" wrapText="1"/>
    </xf>
    <xf numFmtId="173" fontId="0" fillId="0" borderId="31" xfId="0" applyNumberFormat="1" applyFont="1" applyBorder="1" applyAlignment="1">
      <alignment horizontal="center" vertical="center" wrapText="1"/>
    </xf>
    <xf numFmtId="173" fontId="9" fillId="0" borderId="27" xfId="0" applyNumberFormat="1" applyFont="1" applyBorder="1" applyAlignment="1">
      <alignment horizontal="center" vertical="center" wrapText="1"/>
    </xf>
    <xf numFmtId="173" fontId="1" fillId="40" borderId="22" xfId="0" applyNumberFormat="1" applyFont="1" applyFill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35" xfId="0" applyNumberFormat="1" applyFont="1" applyBorder="1" applyAlignment="1">
      <alignment horizontal="center" vertical="center" wrapText="1"/>
    </xf>
    <xf numFmtId="173" fontId="27" fillId="0" borderId="14" xfId="0" applyNumberFormat="1" applyFont="1" applyBorder="1" applyAlignment="1">
      <alignment horizontal="center" vertical="center" wrapText="1"/>
    </xf>
    <xf numFmtId="173" fontId="39" fillId="0" borderId="14" xfId="0" applyNumberFormat="1" applyFont="1" applyBorder="1" applyAlignment="1">
      <alignment horizontal="center" vertical="center" wrapText="1"/>
    </xf>
    <xf numFmtId="173" fontId="39" fillId="0" borderId="11" xfId="0" applyNumberFormat="1" applyFont="1" applyBorder="1" applyAlignment="1">
      <alignment horizontal="center" vertical="center" wrapText="1"/>
    </xf>
    <xf numFmtId="173" fontId="39" fillId="0" borderId="35" xfId="0" applyNumberFormat="1" applyFont="1" applyBorder="1" applyAlignment="1">
      <alignment horizontal="center" vertical="center" wrapText="1"/>
    </xf>
    <xf numFmtId="173" fontId="9" fillId="0" borderId="14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73" fontId="8" fillId="0" borderId="22" xfId="0" applyNumberFormat="1" applyFont="1" applyBorder="1" applyAlignment="1">
      <alignment horizontal="center" vertical="center" wrapText="1"/>
    </xf>
    <xf numFmtId="175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wrapText="1" readingOrder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8" xfId="0" applyNumberFormat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175" fontId="1" fillId="50" borderId="21" xfId="0" applyNumberFormat="1" applyFont="1" applyFill="1" applyBorder="1" applyAlignment="1" applyProtection="1">
      <alignment horizontal="center" vertical="center"/>
      <protection locked="0"/>
    </xf>
    <xf numFmtId="175" fontId="1" fillId="50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175" fontId="10" fillId="50" borderId="22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49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49" fontId="2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NumberFormat="1" applyFont="1" applyFill="1" applyBorder="1" applyAlignment="1" applyProtection="1">
      <alignment vertical="center" wrapText="1" readingOrder="1"/>
      <protection locked="0"/>
    </xf>
    <xf numFmtId="0" fontId="1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55" xfId="0" applyNumberFormat="1" applyFont="1" applyFill="1" applyBorder="1" applyAlignment="1" applyProtection="1">
      <alignment horizontal="center" vertical="center"/>
      <protection locked="0"/>
    </xf>
    <xf numFmtId="49" fontId="2" fillId="49" borderId="58" xfId="0" applyNumberFormat="1" applyFont="1" applyFill="1" applyBorder="1" applyAlignment="1" applyProtection="1">
      <alignment horizontal="center" vertical="center"/>
      <protection locked="0"/>
    </xf>
    <xf numFmtId="0" fontId="10" fillId="50" borderId="44" xfId="0" applyNumberFormat="1" applyFont="1" applyFill="1" applyBorder="1" applyAlignment="1" applyProtection="1">
      <alignment vertical="center" wrapText="1"/>
      <protection locked="0"/>
    </xf>
    <xf numFmtId="0" fontId="10" fillId="50" borderId="53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79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32" xfId="0" applyNumberFormat="1" applyFont="1" applyFill="1" applyBorder="1" applyAlignment="1" applyProtection="1">
      <alignment horizontal="center" vertical="center"/>
      <protection locked="0"/>
    </xf>
    <xf numFmtId="175" fontId="2" fillId="50" borderId="23" xfId="0" applyNumberFormat="1" applyFont="1" applyFill="1" applyBorder="1" applyAlignment="1" applyProtection="1">
      <alignment horizontal="center" vertical="center"/>
      <protection locked="0"/>
    </xf>
    <xf numFmtId="175" fontId="7" fillId="50" borderId="32" xfId="0" applyNumberFormat="1" applyFont="1" applyFill="1" applyBorder="1" applyAlignment="1" applyProtection="1">
      <alignment horizontal="center" vertical="center"/>
      <protection locked="0"/>
    </xf>
    <xf numFmtId="175" fontId="10" fillId="50" borderId="21" xfId="0" applyNumberFormat="1" applyFont="1" applyFill="1" applyBorder="1" applyAlignment="1" applyProtection="1">
      <alignment horizontal="center" vertical="center"/>
      <protection locked="0"/>
    </xf>
    <xf numFmtId="175" fontId="2" fillId="50" borderId="10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175" fontId="2" fillId="50" borderId="21" xfId="0" applyNumberFormat="1" applyFont="1" applyFill="1" applyBorder="1" applyAlignment="1" applyProtection="1">
      <alignment horizontal="center" vertical="center"/>
      <protection locked="0"/>
    </xf>
    <xf numFmtId="49" fontId="13" fillId="50" borderId="58" xfId="0" applyNumberFormat="1" applyFont="1" applyFill="1" applyBorder="1" applyAlignment="1">
      <alignment horizontal="center"/>
    </xf>
    <xf numFmtId="0" fontId="13" fillId="50" borderId="60" xfId="0" applyFont="1" applyFill="1" applyBorder="1" applyAlignment="1">
      <alignment horizontal="center"/>
    </xf>
    <xf numFmtId="0" fontId="13" fillId="50" borderId="63" xfId="0" applyFont="1" applyFill="1" applyBorder="1" applyAlignment="1">
      <alignment horizontal="center"/>
    </xf>
    <xf numFmtId="175" fontId="14" fillId="50" borderId="13" xfId="0" applyNumberFormat="1" applyFont="1" applyFill="1" applyBorder="1" applyAlignment="1" applyProtection="1">
      <alignment horizontal="center"/>
      <protection locked="0"/>
    </xf>
    <xf numFmtId="175" fontId="13" fillId="50" borderId="23" xfId="0" applyNumberFormat="1" applyFont="1" applyFill="1" applyBorder="1" applyAlignment="1" applyProtection="1">
      <alignment horizontal="center"/>
      <protection locked="0"/>
    </xf>
    <xf numFmtId="175" fontId="13" fillId="50" borderId="22" xfId="0" applyNumberFormat="1" applyFont="1" applyFill="1" applyBorder="1" applyAlignment="1" applyProtection="1">
      <alignment horizontal="center"/>
      <protection locked="0"/>
    </xf>
    <xf numFmtId="175" fontId="18" fillId="50" borderId="22" xfId="0" applyNumberFormat="1" applyFont="1" applyFill="1" applyBorder="1" applyAlignment="1" applyProtection="1">
      <alignment horizontal="center"/>
      <protection locked="0"/>
    </xf>
    <xf numFmtId="175" fontId="18" fillId="50" borderId="24" xfId="0" applyNumberFormat="1" applyFont="1" applyFill="1" applyBorder="1" applyAlignment="1" applyProtection="1">
      <alignment horizontal="center"/>
      <protection locked="0"/>
    </xf>
    <xf numFmtId="175" fontId="14" fillId="50" borderId="29" xfId="0" applyNumberFormat="1" applyFont="1" applyFill="1" applyBorder="1" applyAlignment="1" applyProtection="1">
      <alignment horizontal="center"/>
      <protection locked="0"/>
    </xf>
    <xf numFmtId="49" fontId="2" fillId="50" borderId="13" xfId="0" applyNumberFormat="1" applyFont="1" applyFill="1" applyBorder="1" applyAlignment="1">
      <alignment horizontal="center" vertical="center" wrapText="1"/>
    </xf>
    <xf numFmtId="49" fontId="2" fillId="50" borderId="15" xfId="0" applyNumberFormat="1" applyFont="1" applyFill="1" applyBorder="1" applyAlignment="1">
      <alignment horizontal="center" vertical="center" wrapText="1"/>
    </xf>
    <xf numFmtId="49" fontId="7" fillId="50" borderId="30" xfId="0" applyNumberFormat="1" applyFont="1" applyFill="1" applyBorder="1" applyAlignment="1">
      <alignment horizontal="center" vertical="center" wrapText="1"/>
    </xf>
    <xf numFmtId="49" fontId="7" fillId="50" borderId="19" xfId="0" applyNumberFormat="1" applyFont="1" applyFill="1" applyBorder="1" applyAlignment="1">
      <alignment horizontal="center" vertical="center" wrapText="1"/>
    </xf>
    <xf numFmtId="0" fontId="13" fillId="50" borderId="13" xfId="0" applyFont="1" applyFill="1" applyBorder="1" applyAlignment="1">
      <alignment horizontal="center" wrapText="1"/>
    </xf>
    <xf numFmtId="173" fontId="13" fillId="50" borderId="43" xfId="0" applyNumberFormat="1" applyFont="1" applyFill="1" applyBorder="1" applyAlignment="1">
      <alignment horizontal="center"/>
    </xf>
    <xf numFmtId="49" fontId="7" fillId="50" borderId="58" xfId="0" applyNumberFormat="1" applyFont="1" applyFill="1" applyBorder="1" applyAlignment="1">
      <alignment horizontal="center" vertical="center"/>
    </xf>
    <xf numFmtId="49" fontId="7" fillId="50" borderId="48" xfId="0" applyNumberFormat="1" applyFont="1" applyFill="1" applyBorder="1" applyAlignment="1">
      <alignment horizontal="center" vertical="center"/>
    </xf>
    <xf numFmtId="49" fontId="7" fillId="50" borderId="56" xfId="0" applyNumberFormat="1" applyFont="1" applyFill="1" applyBorder="1" applyAlignment="1">
      <alignment horizontal="center" vertical="center"/>
    </xf>
    <xf numFmtId="49" fontId="7" fillId="50" borderId="85" xfId="0" applyNumberFormat="1" applyFont="1" applyFill="1" applyBorder="1" applyAlignment="1">
      <alignment horizontal="center" vertical="center"/>
    </xf>
    <xf numFmtId="0" fontId="7" fillId="50" borderId="55" xfId="0" applyFont="1" applyFill="1" applyBorder="1" applyAlignment="1">
      <alignment horizontal="center"/>
    </xf>
    <xf numFmtId="1" fontId="7" fillId="50" borderId="20" xfId="0" applyNumberFormat="1" applyFont="1" applyFill="1" applyBorder="1" applyAlignment="1">
      <alignment horizontal="center"/>
    </xf>
    <xf numFmtId="0" fontId="1" fillId="50" borderId="15" xfId="0" applyFont="1" applyFill="1" applyBorder="1" applyAlignment="1">
      <alignment/>
    </xf>
    <xf numFmtId="49" fontId="1" fillId="50" borderId="30" xfId="0" applyNumberFormat="1" applyFont="1" applyFill="1" applyBorder="1" applyAlignment="1">
      <alignment horizontal="center" vertical="center"/>
    </xf>
    <xf numFmtId="49" fontId="0" fillId="50" borderId="30" xfId="0" applyNumberFormat="1" applyFont="1" applyFill="1" applyBorder="1" applyAlignment="1">
      <alignment horizontal="center" vertical="center"/>
    </xf>
    <xf numFmtId="49" fontId="0" fillId="50" borderId="19" xfId="0" applyNumberFormat="1" applyFont="1" applyFill="1" applyBorder="1" applyAlignment="1">
      <alignment horizontal="center" vertical="center"/>
    </xf>
    <xf numFmtId="175" fontId="1" fillId="50" borderId="13" xfId="0" applyNumberFormat="1" applyFont="1" applyFill="1" applyBorder="1" applyAlignment="1">
      <alignment horizontal="center"/>
    </xf>
    <xf numFmtId="175" fontId="1" fillId="50" borderId="29" xfId="0" applyNumberFormat="1" applyFont="1" applyFill="1" applyBorder="1" applyAlignment="1">
      <alignment horizontal="center"/>
    </xf>
    <xf numFmtId="49" fontId="28" fillId="50" borderId="12" xfId="0" applyNumberFormat="1" applyFont="1" applyFill="1" applyBorder="1" applyAlignment="1">
      <alignment horizontal="center" vertical="center"/>
    </xf>
    <xf numFmtId="49" fontId="28" fillId="50" borderId="26" xfId="0" applyNumberFormat="1" applyFont="1" applyFill="1" applyBorder="1" applyAlignment="1">
      <alignment horizontal="center" vertical="center"/>
    </xf>
    <xf numFmtId="175" fontId="28" fillId="50" borderId="24" xfId="0" applyNumberFormat="1" applyFont="1" applyFill="1" applyBorder="1" applyAlignment="1">
      <alignment horizontal="center"/>
    </xf>
    <xf numFmtId="175" fontId="28" fillId="50" borderId="20" xfId="0" applyNumberFormat="1" applyFont="1" applyFill="1" applyBorder="1" applyAlignment="1">
      <alignment horizontal="center"/>
    </xf>
    <xf numFmtId="0" fontId="1" fillId="50" borderId="15" xfId="0" applyNumberFormat="1" applyFont="1" applyFill="1" applyBorder="1" applyAlignment="1" applyProtection="1">
      <alignment horizontal="left"/>
      <protection locked="0"/>
    </xf>
    <xf numFmtId="0" fontId="1" fillId="50" borderId="30" xfId="0" applyNumberFormat="1" applyFont="1" applyFill="1" applyBorder="1" applyAlignment="1" applyProtection="1">
      <alignment horizontal="center" vertical="center"/>
      <protection locked="0"/>
    </xf>
    <xf numFmtId="0" fontId="1" fillId="50" borderId="19" xfId="0" applyNumberFormat="1" applyFont="1" applyFill="1" applyBorder="1" applyAlignment="1" applyProtection="1">
      <alignment horizontal="center" vertical="center"/>
      <protection locked="0"/>
    </xf>
    <xf numFmtId="175" fontId="1" fillId="50" borderId="13" xfId="0" applyNumberFormat="1" applyFont="1" applyFill="1" applyBorder="1" applyAlignment="1" applyProtection="1">
      <alignment horizontal="center"/>
      <protection locked="0"/>
    </xf>
    <xf numFmtId="175" fontId="1" fillId="50" borderId="29" xfId="0" applyNumberFormat="1" applyFont="1" applyFill="1" applyBorder="1" applyAlignment="1" applyProtection="1">
      <alignment horizontal="center"/>
      <protection locked="0"/>
    </xf>
    <xf numFmtId="0" fontId="1" fillId="5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13" xfId="0" applyNumberFormat="1" applyFont="1" applyFill="1" applyBorder="1" applyAlignment="1" applyProtection="1">
      <alignment horizontal="center" vertical="center"/>
      <protection locked="0"/>
    </xf>
    <xf numFmtId="175" fontId="1" fillId="50" borderId="29" xfId="0" applyNumberFormat="1" applyFont="1" applyFill="1" applyBorder="1" applyAlignment="1" applyProtection="1">
      <alignment horizontal="center" vertical="center"/>
      <protection locked="0"/>
    </xf>
    <xf numFmtId="175" fontId="28" fillId="50" borderId="10" xfId="0" applyNumberFormat="1" applyFont="1" applyFill="1" applyBorder="1" applyAlignment="1" applyProtection="1">
      <alignment horizontal="center" vertical="center"/>
      <protection locked="0"/>
    </xf>
    <xf numFmtId="0" fontId="2" fillId="50" borderId="14" xfId="0" applyNumberFormat="1" applyFont="1" applyFill="1" applyBorder="1" applyAlignment="1" applyProtection="1">
      <alignment wrapText="1" readingOrder="1"/>
      <protection locked="0"/>
    </xf>
    <xf numFmtId="49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22" xfId="0" applyNumberFormat="1" applyFont="1" applyFill="1" applyBorder="1" applyAlignment="1" applyProtection="1">
      <alignment horizontal="center" vertical="center"/>
      <protection locked="0"/>
    </xf>
    <xf numFmtId="175" fontId="7" fillId="50" borderId="22" xfId="0" applyNumberFormat="1" applyFont="1" applyFill="1" applyBorder="1" applyAlignment="1" applyProtection="1">
      <alignment horizontal="center" vertical="center"/>
      <protection locked="0"/>
    </xf>
    <xf numFmtId="175" fontId="2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14" xfId="0" applyNumberFormat="1" applyFont="1" applyFill="1" applyBorder="1" applyAlignment="1" applyProtection="1">
      <alignment horizontal="left" wrapText="1" readingOrder="1"/>
      <protection locked="0"/>
    </xf>
    <xf numFmtId="0" fontId="2" fillId="50" borderId="14" xfId="0" applyNumberFormat="1" applyFont="1" applyFill="1" applyBorder="1" applyAlignment="1" applyProtection="1">
      <alignment wrapText="1" readingOrder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28" fillId="50" borderId="14" xfId="0" applyNumberFormat="1" applyFont="1" applyFill="1" applyBorder="1" applyAlignment="1" applyProtection="1">
      <alignment horizontal="left" wrapText="1" readingOrder="1"/>
      <protection locked="0"/>
    </xf>
    <xf numFmtId="49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wrapText="1" readingOrder="1"/>
      <protection locked="0"/>
    </xf>
    <xf numFmtId="49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3" fillId="50" borderId="87" xfId="0" applyFont="1" applyFill="1" applyBorder="1" applyAlignment="1">
      <alignment horizontal="center"/>
    </xf>
    <xf numFmtId="1" fontId="18" fillId="50" borderId="78" xfId="0" applyNumberFormat="1" applyFont="1" applyFill="1" applyBorder="1" applyAlignment="1">
      <alignment horizontal="center"/>
    </xf>
    <xf numFmtId="0" fontId="18" fillId="50" borderId="32" xfId="0" applyFont="1" applyFill="1" applyBorder="1" applyAlignment="1">
      <alignment horizontal="center"/>
    </xf>
    <xf numFmtId="1" fontId="18" fillId="50" borderId="31" xfId="0" applyNumberFormat="1" applyFont="1" applyFill="1" applyBorder="1" applyAlignment="1">
      <alignment horizontal="center"/>
    </xf>
    <xf numFmtId="1" fontId="18" fillId="50" borderId="80" xfId="0" applyNumberFormat="1" applyFont="1" applyFill="1" applyBorder="1" applyAlignment="1">
      <alignment horizontal="center"/>
    </xf>
    <xf numFmtId="175" fontId="13" fillId="50" borderId="23" xfId="0" applyNumberFormat="1" applyFont="1" applyFill="1" applyBorder="1" applyAlignment="1">
      <alignment horizontal="center"/>
    </xf>
    <xf numFmtId="175" fontId="13" fillId="50" borderId="21" xfId="0" applyNumberFormat="1" applyFont="1" applyFill="1" applyBorder="1" applyAlignment="1">
      <alignment horizontal="center"/>
    </xf>
    <xf numFmtId="175" fontId="13" fillId="50" borderId="22" xfId="0" applyNumberFormat="1" applyFont="1" applyFill="1" applyBorder="1" applyAlignment="1">
      <alignment horizontal="center"/>
    </xf>
    <xf numFmtId="175" fontId="13" fillId="50" borderId="10" xfId="0" applyNumberFormat="1" applyFont="1" applyFill="1" applyBorder="1" applyAlignment="1">
      <alignment horizontal="center"/>
    </xf>
    <xf numFmtId="175" fontId="13" fillId="50" borderId="10" xfId="0" applyNumberFormat="1" applyFont="1" applyFill="1" applyBorder="1" applyAlignment="1" applyProtection="1">
      <alignment horizontal="center"/>
      <protection locked="0"/>
    </xf>
    <xf numFmtId="175" fontId="18" fillId="50" borderId="22" xfId="0" applyNumberFormat="1" applyFont="1" applyFill="1" applyBorder="1" applyAlignment="1">
      <alignment horizontal="center"/>
    </xf>
    <xf numFmtId="175" fontId="18" fillId="50" borderId="10" xfId="0" applyNumberFormat="1" applyFont="1" applyFill="1" applyBorder="1" applyAlignment="1">
      <alignment horizontal="center"/>
    </xf>
    <xf numFmtId="175" fontId="12" fillId="50" borderId="24" xfId="0" applyNumberFormat="1" applyFont="1" applyFill="1" applyBorder="1" applyAlignment="1">
      <alignment horizontal="center"/>
    </xf>
    <xf numFmtId="175" fontId="12" fillId="50" borderId="20" xfId="0" applyNumberFormat="1" applyFont="1" applyFill="1" applyBorder="1" applyAlignment="1">
      <alignment horizontal="center"/>
    </xf>
    <xf numFmtId="175" fontId="28" fillId="50" borderId="10" xfId="0" applyNumberFormat="1" applyFont="1" applyFill="1" applyBorder="1" applyAlignment="1" applyProtection="1">
      <alignment horizontal="center" vertical="center"/>
      <protection locked="0"/>
    </xf>
    <xf numFmtId="175" fontId="28" fillId="50" borderId="10" xfId="0" applyNumberFormat="1" applyFont="1" applyFill="1" applyBorder="1" applyAlignment="1">
      <alignment horizontal="center" vertical="center"/>
    </xf>
    <xf numFmtId="175" fontId="7" fillId="50" borderId="10" xfId="0" applyNumberFormat="1" applyFont="1" applyFill="1" applyBorder="1" applyAlignment="1">
      <alignment horizontal="center" vertical="center"/>
    </xf>
    <xf numFmtId="175" fontId="10" fillId="50" borderId="21" xfId="0" applyNumberFormat="1" applyFont="1" applyFill="1" applyBorder="1" applyAlignment="1" applyProtection="1">
      <alignment horizontal="center" vertical="center"/>
      <protection locked="0"/>
    </xf>
    <xf numFmtId="175" fontId="7" fillId="50" borderId="10" xfId="0" applyNumberFormat="1" applyFont="1" applyFill="1" applyBorder="1" applyAlignment="1">
      <alignment horizontal="center" vertical="center"/>
    </xf>
    <xf numFmtId="175" fontId="28" fillId="50" borderId="10" xfId="0" applyNumberFormat="1" applyFont="1" applyFill="1" applyBorder="1" applyAlignment="1">
      <alignment horizontal="center" vertical="center"/>
    </xf>
    <xf numFmtId="175" fontId="7" fillId="50" borderId="22" xfId="0" applyNumberFormat="1" applyFont="1" applyFill="1" applyBorder="1" applyAlignment="1">
      <alignment horizontal="center" vertical="center"/>
    </xf>
    <xf numFmtId="175" fontId="10" fillId="50" borderId="31" xfId="0" applyNumberFormat="1" applyFont="1" applyFill="1" applyBorder="1" applyAlignment="1" applyProtection="1">
      <alignment horizontal="center" vertical="center"/>
      <protection locked="0"/>
    </xf>
    <xf numFmtId="175" fontId="7" fillId="50" borderId="31" xfId="0" applyNumberFormat="1" applyFont="1" applyFill="1" applyBorder="1" applyAlignment="1">
      <alignment horizontal="center" vertical="center"/>
    </xf>
    <xf numFmtId="175" fontId="7" fillId="50" borderId="80" xfId="0" applyNumberFormat="1" applyFont="1" applyFill="1" applyBorder="1" applyAlignment="1">
      <alignment horizontal="center" vertical="center"/>
    </xf>
    <xf numFmtId="175" fontId="16" fillId="50" borderId="29" xfId="0" applyNumberFormat="1" applyFont="1" applyFill="1" applyBorder="1" applyAlignment="1">
      <alignment horizontal="center"/>
    </xf>
    <xf numFmtId="175" fontId="16" fillId="50" borderId="50" xfId="0" applyNumberFormat="1" applyFont="1" applyFill="1" applyBorder="1" applyAlignment="1">
      <alignment horizontal="center"/>
    </xf>
    <xf numFmtId="175" fontId="18" fillId="50" borderId="21" xfId="0" applyNumberFormat="1" applyFont="1" applyFill="1" applyBorder="1" applyAlignment="1">
      <alignment horizontal="center"/>
    </xf>
    <xf numFmtId="175" fontId="18" fillId="50" borderId="86" xfId="0" applyNumberFormat="1" applyFont="1" applyFill="1" applyBorder="1" applyAlignment="1">
      <alignment horizontal="center"/>
    </xf>
    <xf numFmtId="175" fontId="18" fillId="50" borderId="78" xfId="0" applyNumberFormat="1" applyFont="1" applyFill="1" applyBorder="1" applyAlignment="1">
      <alignment horizontal="center"/>
    </xf>
    <xf numFmtId="49" fontId="66" fillId="50" borderId="30" xfId="0" applyNumberFormat="1" applyFont="1" applyFill="1" applyBorder="1" applyAlignment="1">
      <alignment horizontal="center" vertical="center" wrapText="1"/>
    </xf>
    <xf numFmtId="49" fontId="1" fillId="40" borderId="24" xfId="0" applyNumberFormat="1" applyFont="1" applyFill="1" applyBorder="1" applyAlignment="1">
      <alignment horizontal="center" vertical="center"/>
    </xf>
    <xf numFmtId="49" fontId="1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6" borderId="29" xfId="0" applyNumberFormat="1" applyFont="1" applyFill="1" applyBorder="1" applyAlignment="1" applyProtection="1">
      <alignment horizontal="center" vertical="center"/>
      <protection locked="0"/>
    </xf>
    <xf numFmtId="49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21" xfId="0" applyNumberFormat="1" applyFont="1" applyFill="1" applyBorder="1" applyAlignment="1" applyProtection="1">
      <alignment horizontal="center" vertical="center"/>
      <protection locked="0"/>
    </xf>
    <xf numFmtId="0" fontId="1" fillId="4" borderId="70" xfId="0" applyNumberFormat="1" applyFont="1" applyFill="1" applyBorder="1" applyAlignment="1" applyProtection="1">
      <alignment wrapText="1" readingOrder="1"/>
      <protection locked="0"/>
    </xf>
    <xf numFmtId="0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0" xfId="0" applyNumberFormat="1" applyFont="1" applyFill="1" applyBorder="1" applyAlignment="1" applyProtection="1">
      <alignment horizontal="left" vertical="center" wrapText="1" readingOrder="1"/>
      <protection locked="0"/>
    </xf>
    <xf numFmtId="49" fontId="1" fillId="6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9" xfId="0" applyNumberFormat="1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70" xfId="0" applyNumberFormat="1" applyFont="1" applyFill="1" applyBorder="1" applyAlignment="1" applyProtection="1">
      <alignment horizontal="left" vertical="center" wrapText="1"/>
      <protection locked="0"/>
    </xf>
    <xf numFmtId="0" fontId="5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0" xfId="0" applyNumberFormat="1" applyFont="1" applyFill="1" applyBorder="1" applyAlignment="1" applyProtection="1">
      <alignment horizontal="center" vertical="center"/>
      <protection locked="0"/>
    </xf>
    <xf numFmtId="175" fontId="6" fillId="41" borderId="70" xfId="0" applyNumberFormat="1" applyFont="1" applyFill="1" applyBorder="1" applyAlignment="1">
      <alignment horizontal="center" vertical="center"/>
    </xf>
    <xf numFmtId="49" fontId="1" fillId="4" borderId="40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22" xfId="0" applyNumberFormat="1" applyFont="1" applyBorder="1" applyAlignment="1">
      <alignment horizontal="center" vertical="center" wrapText="1"/>
    </xf>
    <xf numFmtId="0" fontId="1" fillId="4" borderId="39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9" xfId="0" applyNumberFormat="1" applyFont="1" applyFill="1" applyBorder="1" applyAlignment="1" applyProtection="1">
      <alignment horizontal="center" vertical="center"/>
      <protection locked="0"/>
    </xf>
    <xf numFmtId="0" fontId="1" fillId="6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0" fontId="7" fillId="0" borderId="70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8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28" fillId="50" borderId="11" xfId="0" applyNumberFormat="1" applyFont="1" applyFill="1" applyBorder="1" applyAlignment="1" applyProtection="1">
      <alignment wrapText="1" readingOrder="1"/>
      <protection locked="0"/>
    </xf>
    <xf numFmtId="0" fontId="28" fillId="50" borderId="11" xfId="0" applyNumberFormat="1" applyFont="1" applyFill="1" applyBorder="1" applyAlignment="1" applyProtection="1">
      <alignment vertical="center" wrapText="1"/>
      <protection locked="0"/>
    </xf>
    <xf numFmtId="49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28" fillId="50" borderId="11" xfId="0" applyNumberFormat="1" applyFont="1" applyFill="1" applyBorder="1" applyAlignment="1" applyProtection="1">
      <alignment horizontal="left" wrapText="1" readingOrder="1"/>
      <protection locked="0"/>
    </xf>
    <xf numFmtId="0" fontId="28" fillId="5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7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57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4" fillId="0" borderId="7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5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0" fillId="0" borderId="54" xfId="0" applyFont="1" applyFill="1" applyBorder="1" applyAlignment="1">
      <alignment horizontal="center" vertical="center"/>
    </xf>
    <xf numFmtId="0" fontId="13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55" fillId="0" borderId="51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57" xfId="0" applyBorder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NumberFormat="1" applyFont="1" applyAlignment="1" applyProtection="1">
      <alignment horizontal="right"/>
      <protection locked="0"/>
    </xf>
    <xf numFmtId="0" fontId="4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173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41" fillId="0" borderId="57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4" xfId="0" applyNumberFormat="1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56" xfId="0" applyFont="1" applyBorder="1" applyAlignment="1">
      <alignment horizontal="center" vertical="top" wrapText="1"/>
    </xf>
    <xf numFmtId="0" fontId="35" fillId="0" borderId="40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5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2" fillId="0" borderId="7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5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35" fillId="50" borderId="14" xfId="0" applyFont="1" applyFill="1" applyBorder="1" applyAlignment="1">
      <alignment horizontal="left"/>
    </xf>
    <xf numFmtId="0" fontId="35" fillId="50" borderId="11" xfId="0" applyFont="1" applyFill="1" applyBorder="1" applyAlignment="1">
      <alignment horizontal="left"/>
    </xf>
    <xf numFmtId="0" fontId="35" fillId="50" borderId="25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top" wrapText="1"/>
    </xf>
    <xf numFmtId="0" fontId="35" fillId="50" borderId="44" xfId="0" applyFont="1" applyFill="1" applyBorder="1" applyAlignment="1">
      <alignment horizontal="left" wrapText="1"/>
    </xf>
    <xf numFmtId="0" fontId="35" fillId="50" borderId="53" xfId="0" applyFont="1" applyFill="1" applyBorder="1" applyAlignment="1">
      <alignment horizontal="left" wrapText="1"/>
    </xf>
    <xf numFmtId="0" fontId="35" fillId="50" borderId="79" xfId="0" applyFont="1" applyFill="1" applyBorder="1" applyAlignment="1">
      <alignment horizontal="left" wrapText="1"/>
    </xf>
    <xf numFmtId="0" fontId="14" fillId="50" borderId="14" xfId="0" applyFont="1" applyFill="1" applyBorder="1" applyAlignment="1">
      <alignment horizontal="left" vertical="top" wrapText="1"/>
    </xf>
    <xf numFmtId="0" fontId="14" fillId="50" borderId="11" xfId="0" applyFont="1" applyFill="1" applyBorder="1" applyAlignment="1">
      <alignment horizontal="left" vertical="top" wrapText="1"/>
    </xf>
    <xf numFmtId="0" fontId="14" fillId="50" borderId="25" xfId="0" applyFont="1" applyFill="1" applyBorder="1" applyAlignment="1">
      <alignment horizontal="left" vertical="top" wrapText="1"/>
    </xf>
    <xf numFmtId="0" fontId="14" fillId="50" borderId="37" xfId="0" applyFont="1" applyFill="1" applyBorder="1" applyAlignment="1">
      <alignment horizontal="left" vertical="top" wrapText="1"/>
    </xf>
    <xf numFmtId="0" fontId="14" fillId="50" borderId="40" xfId="0" applyFont="1" applyFill="1" applyBorder="1" applyAlignment="1">
      <alignment horizontal="left" vertical="top" wrapText="1"/>
    </xf>
    <xf numFmtId="0" fontId="14" fillId="50" borderId="69" xfId="0" applyFont="1" applyFill="1" applyBorder="1" applyAlignment="1">
      <alignment horizontal="left" vertical="top" wrapText="1"/>
    </xf>
    <xf numFmtId="0" fontId="35" fillId="50" borderId="22" xfId="0" applyFont="1" applyFill="1" applyBorder="1" applyAlignment="1">
      <alignment horizontal="left" wrapText="1"/>
    </xf>
    <xf numFmtId="0" fontId="35" fillId="50" borderId="70" xfId="0" applyFont="1" applyFill="1" applyBorder="1" applyAlignment="1">
      <alignment horizontal="left" wrapText="1"/>
    </xf>
    <xf numFmtId="0" fontId="35" fillId="50" borderId="78" xfId="0" applyFont="1" applyFill="1" applyBorder="1" applyAlignment="1">
      <alignment horizontal="left" wrapText="1"/>
    </xf>
    <xf numFmtId="0" fontId="18" fillId="0" borderId="0" xfId="0" applyFont="1" applyAlignment="1">
      <alignment horizontal="right"/>
    </xf>
    <xf numFmtId="49" fontId="14" fillId="50" borderId="58" xfId="0" applyNumberFormat="1" applyFont="1" applyFill="1" applyBorder="1" applyAlignment="1">
      <alignment horizontal="left"/>
    </xf>
    <xf numFmtId="49" fontId="14" fillId="50" borderId="54" xfId="0" applyNumberFormat="1" applyFont="1" applyFill="1" applyBorder="1" applyAlignment="1">
      <alignment horizontal="left"/>
    </xf>
    <xf numFmtId="0" fontId="13" fillId="50" borderId="14" xfId="0" applyFont="1" applyFill="1" applyBorder="1" applyAlignment="1">
      <alignment horizontal="left" vertical="top" wrapText="1"/>
    </xf>
    <xf numFmtId="0" fontId="13" fillId="50" borderId="11" xfId="0" applyFont="1" applyFill="1" applyBorder="1" applyAlignment="1">
      <alignment horizontal="left" vertical="top" wrapText="1"/>
    </xf>
    <xf numFmtId="0" fontId="13" fillId="50" borderId="25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3" fillId="50" borderId="37" xfId="0" applyFont="1" applyFill="1" applyBorder="1" applyAlignment="1">
      <alignment horizontal="left" vertical="top" wrapText="1"/>
    </xf>
    <xf numFmtId="0" fontId="13" fillId="50" borderId="40" xfId="0" applyFont="1" applyFill="1" applyBorder="1" applyAlignment="1">
      <alignment horizontal="left" vertical="top" wrapText="1"/>
    </xf>
    <xf numFmtId="0" fontId="13" fillId="50" borderId="69" xfId="0" applyFont="1" applyFill="1" applyBorder="1" applyAlignment="1">
      <alignment horizontal="left" vertical="top" wrapText="1"/>
    </xf>
    <xf numFmtId="0" fontId="14" fillId="50" borderId="15" xfId="0" applyFont="1" applyFill="1" applyBorder="1" applyAlignment="1">
      <alignment horizontal="left" vertical="top" wrapText="1"/>
    </xf>
    <xf numFmtId="0" fontId="14" fillId="50" borderId="30" xfId="0" applyFont="1" applyFill="1" applyBorder="1" applyAlignment="1">
      <alignment horizontal="left" vertical="top" wrapText="1"/>
    </xf>
    <xf numFmtId="0" fontId="14" fillId="50" borderId="19" xfId="0" applyFont="1" applyFill="1" applyBorder="1" applyAlignment="1">
      <alignment horizontal="left" vertical="top" wrapText="1"/>
    </xf>
    <xf numFmtId="0" fontId="14" fillId="50" borderId="13" xfId="0" applyFont="1" applyFill="1" applyBorder="1" applyAlignment="1">
      <alignment horizontal="left" vertical="top" wrapText="1"/>
    </xf>
    <xf numFmtId="0" fontId="14" fillId="50" borderId="17" xfId="0" applyFont="1" applyFill="1" applyBorder="1" applyAlignment="1">
      <alignment horizontal="left" vertical="top" wrapText="1"/>
    </xf>
    <xf numFmtId="0" fontId="12" fillId="50" borderId="14" xfId="0" applyFont="1" applyFill="1" applyBorder="1" applyAlignment="1">
      <alignment horizontal="left" vertical="top" wrapText="1"/>
    </xf>
    <xf numFmtId="0" fontId="12" fillId="50" borderId="11" xfId="0" applyFont="1" applyFill="1" applyBorder="1" applyAlignment="1">
      <alignment horizontal="left" vertical="top" wrapText="1"/>
    </xf>
    <xf numFmtId="0" fontId="12" fillId="50" borderId="25" xfId="0" applyFont="1" applyFill="1" applyBorder="1" applyAlignment="1">
      <alignment horizontal="left" vertical="top" wrapText="1"/>
    </xf>
    <xf numFmtId="0" fontId="12" fillId="50" borderId="14" xfId="0" applyFont="1" applyFill="1" applyBorder="1" applyAlignment="1">
      <alignment vertical="top" wrapText="1"/>
    </xf>
    <xf numFmtId="0" fontId="12" fillId="50" borderId="11" xfId="0" applyFont="1" applyFill="1" applyBorder="1" applyAlignment="1">
      <alignment vertical="top" wrapText="1"/>
    </xf>
    <xf numFmtId="0" fontId="12" fillId="50" borderId="25" xfId="0" applyFont="1" applyFill="1" applyBorder="1" applyAlignment="1">
      <alignment vertical="top" wrapText="1"/>
    </xf>
    <xf numFmtId="0" fontId="12" fillId="50" borderId="16" xfId="0" applyFont="1" applyFill="1" applyBorder="1" applyAlignment="1">
      <alignment vertical="top" wrapText="1"/>
    </xf>
    <xf numFmtId="0" fontId="12" fillId="50" borderId="12" xfId="0" applyFont="1" applyFill="1" applyBorder="1" applyAlignment="1">
      <alignment vertical="top" wrapText="1"/>
    </xf>
    <xf numFmtId="0" fontId="12" fillId="50" borderId="26" xfId="0" applyFont="1" applyFill="1" applyBorder="1" applyAlignment="1">
      <alignment vertical="top" wrapText="1"/>
    </xf>
    <xf numFmtId="49" fontId="14" fillId="50" borderId="13" xfId="0" applyNumberFormat="1" applyFont="1" applyFill="1" applyBorder="1" applyAlignment="1">
      <alignment horizontal="left"/>
    </xf>
    <xf numFmtId="49" fontId="14" fillId="50" borderId="17" xfId="0" applyNumberFormat="1" applyFont="1" applyFill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0" fontId="35" fillId="0" borderId="44" xfId="0" applyFont="1" applyBorder="1" applyAlignment="1">
      <alignment horizontal="left" wrapText="1"/>
    </xf>
    <xf numFmtId="0" fontId="35" fillId="0" borderId="53" xfId="0" applyFont="1" applyBorder="1" applyAlignment="1">
      <alignment horizontal="left" wrapText="1"/>
    </xf>
    <xf numFmtId="0" fontId="35" fillId="0" borderId="79" xfId="0" applyFont="1" applyBorder="1" applyAlignment="1">
      <alignment horizontal="left" wrapText="1"/>
    </xf>
    <xf numFmtId="49" fontId="14" fillId="0" borderId="54" xfId="0" applyNumberFormat="1" applyFont="1" applyBorder="1" applyAlignment="1">
      <alignment horizontal="center"/>
    </xf>
    <xf numFmtId="49" fontId="14" fillId="0" borderId="63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4" fillId="0" borderId="69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49" fontId="14" fillId="0" borderId="13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49" fontId="14" fillId="0" borderId="58" xfId="0" applyNumberFormat="1" applyFont="1" applyBorder="1" applyAlignment="1">
      <alignment horizontal="left"/>
    </xf>
    <xf numFmtId="49" fontId="14" fillId="0" borderId="54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69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/>
    </xf>
    <xf numFmtId="0" fontId="38" fillId="0" borderId="0" xfId="0" applyNumberFormat="1" applyFont="1" applyAlignment="1" applyProtection="1">
      <alignment horizontal="right"/>
      <protection locked="0"/>
    </xf>
    <xf numFmtId="0" fontId="56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625" style="0" bestFit="1" customWidth="1"/>
  </cols>
  <sheetData>
    <row r="1" spans="4:7" ht="12.75">
      <c r="D1" s="2997" t="s">
        <v>1061</v>
      </c>
      <c r="E1" s="2997"/>
      <c r="F1" s="2997"/>
      <c r="G1" s="2997"/>
    </row>
    <row r="2" spans="1:7" ht="12.75">
      <c r="A2" s="2998" t="s">
        <v>1066</v>
      </c>
      <c r="B2" s="2998"/>
      <c r="C2" s="2998"/>
      <c r="D2" s="2998"/>
      <c r="E2" s="2998"/>
      <c r="F2" s="2998"/>
      <c r="G2" s="2998"/>
    </row>
    <row r="3" spans="1:7" ht="12.75">
      <c r="A3" s="30"/>
      <c r="B3" s="30"/>
      <c r="C3" s="30" t="s">
        <v>1065</v>
      </c>
      <c r="D3" s="205"/>
      <c r="E3" s="30" t="s">
        <v>1064</v>
      </c>
      <c r="F3" s="3011">
        <v>39374</v>
      </c>
      <c r="G3" s="2997"/>
    </row>
    <row r="4" spans="1:7" ht="15.75">
      <c r="A4" s="2999" t="s">
        <v>1062</v>
      </c>
      <c r="B4" s="3000"/>
      <c r="C4" s="3000"/>
      <c r="D4" s="3000"/>
      <c r="E4" s="3000"/>
      <c r="F4" s="3000"/>
      <c r="G4" s="3000"/>
    </row>
    <row r="5" spans="1:7" ht="15.75">
      <c r="A5" s="3012" t="s">
        <v>1067</v>
      </c>
      <c r="B5" s="3012"/>
      <c r="C5" s="3012"/>
      <c r="D5" s="3012"/>
      <c r="E5" s="3012"/>
      <c r="F5" s="3012"/>
      <c r="G5" s="3012"/>
    </row>
    <row r="6" spans="1:7" ht="15.75">
      <c r="A6" s="3010" t="s">
        <v>1063</v>
      </c>
      <c r="B6" s="3010"/>
      <c r="C6" s="3010"/>
      <c r="D6" s="3010"/>
      <c r="E6" s="3010"/>
      <c r="F6" s="3010"/>
      <c r="G6" s="3010"/>
    </row>
    <row r="7" spans="1:7" ht="40.5" customHeight="1">
      <c r="A7" s="3001" t="s">
        <v>749</v>
      </c>
      <c r="B7" s="3004" t="s">
        <v>750</v>
      </c>
      <c r="C7" s="3005"/>
      <c r="D7" s="189" t="s">
        <v>751</v>
      </c>
      <c r="E7" s="189" t="s">
        <v>752</v>
      </c>
      <c r="F7" s="3008" t="s">
        <v>204</v>
      </c>
      <c r="G7" s="3009"/>
    </row>
    <row r="8" spans="1:7" ht="24" customHeight="1">
      <c r="A8" s="3002"/>
      <c r="B8" s="3006">
        <v>2006</v>
      </c>
      <c r="C8" s="3007"/>
      <c r="D8" s="190">
        <v>2007</v>
      </c>
      <c r="E8" s="190">
        <v>2008</v>
      </c>
      <c r="F8" s="191">
        <v>2009</v>
      </c>
      <c r="G8" s="191">
        <v>2010</v>
      </c>
    </row>
    <row r="9" spans="1:7" ht="36">
      <c r="A9" s="3003"/>
      <c r="B9" s="192" t="s">
        <v>206</v>
      </c>
      <c r="C9" s="192" t="s">
        <v>748</v>
      </c>
      <c r="D9" s="192" t="s">
        <v>206</v>
      </c>
      <c r="E9" s="192" t="s">
        <v>205</v>
      </c>
      <c r="F9" s="192" t="s">
        <v>205</v>
      </c>
      <c r="G9" s="192" t="s">
        <v>205</v>
      </c>
    </row>
    <row r="10" spans="1:7" ht="12.75">
      <c r="A10" s="193" t="s">
        <v>1057</v>
      </c>
      <c r="B10" s="198">
        <f aca="true" t="shared" si="0" ref="B10:G10">SUM(B12:B14)</f>
        <v>65826</v>
      </c>
      <c r="C10" s="198">
        <f t="shared" si="0"/>
        <v>65963</v>
      </c>
      <c r="D10" s="198">
        <f t="shared" si="0"/>
        <v>68447</v>
      </c>
      <c r="E10" s="198" t="e">
        <f t="shared" si="0"/>
        <v>#REF!</v>
      </c>
      <c r="F10" s="202">
        <f t="shared" si="0"/>
        <v>82403.6</v>
      </c>
      <c r="G10" s="202">
        <f t="shared" si="0"/>
        <v>89697.56000000001</v>
      </c>
    </row>
    <row r="11" spans="1:7" ht="12.75">
      <c r="A11" s="194" t="s">
        <v>1058</v>
      </c>
      <c r="B11" s="188"/>
      <c r="C11" s="188"/>
      <c r="D11" s="188"/>
      <c r="E11" s="188"/>
      <c r="F11" s="188"/>
      <c r="G11" s="188"/>
    </row>
    <row r="12" spans="1:7" ht="12.75">
      <c r="A12" s="195" t="s">
        <v>1059</v>
      </c>
      <c r="B12" s="188">
        <v>53375</v>
      </c>
      <c r="C12" s="188">
        <v>53512</v>
      </c>
      <c r="D12" s="188">
        <v>48679</v>
      </c>
      <c r="E12" s="188">
        <v>55109</v>
      </c>
      <c r="F12" s="201">
        <f>E12*110%</f>
        <v>60619.9</v>
      </c>
      <c r="G12" s="201">
        <f>F12*110%</f>
        <v>66681.89000000001</v>
      </c>
    </row>
    <row r="13" spans="1:7" ht="12.75">
      <c r="A13" s="195" t="s">
        <v>1060</v>
      </c>
      <c r="B13" s="188">
        <v>2807</v>
      </c>
      <c r="C13" s="188">
        <v>2807</v>
      </c>
      <c r="D13" s="188">
        <v>7268</v>
      </c>
      <c r="E13" s="188">
        <v>8527</v>
      </c>
      <c r="F13" s="201">
        <f>E13*110%</f>
        <v>9379.7</v>
      </c>
      <c r="G13" s="201">
        <f>F13*110%</f>
        <v>10317.670000000002</v>
      </c>
    </row>
    <row r="14" spans="1:7" ht="12.75">
      <c r="A14" s="195" t="s">
        <v>697</v>
      </c>
      <c r="B14" s="188">
        <v>9644</v>
      </c>
      <c r="C14" s="188">
        <v>9644</v>
      </c>
      <c r="D14" s="188">
        <v>12500</v>
      </c>
      <c r="E14" s="188" t="e">
        <f>#REF!</f>
        <v>#REF!</v>
      </c>
      <c r="F14" s="188">
        <v>12404</v>
      </c>
      <c r="G14" s="188">
        <v>12698</v>
      </c>
    </row>
    <row r="15" spans="1:7" ht="12.75">
      <c r="A15" s="194" t="s">
        <v>1058</v>
      </c>
      <c r="B15" s="188"/>
      <c r="C15" s="188"/>
      <c r="D15" s="188"/>
      <c r="E15" s="188"/>
      <c r="F15" s="188"/>
      <c r="G15" s="188"/>
    </row>
    <row r="16" spans="1:7" ht="15.75" customHeight="1">
      <c r="A16" s="194" t="s">
        <v>698</v>
      </c>
      <c r="B16" s="188"/>
      <c r="C16" s="188"/>
      <c r="D16" s="188">
        <v>0</v>
      </c>
      <c r="E16" s="188"/>
      <c r="F16" s="188"/>
      <c r="G16" s="188"/>
    </row>
    <row r="17" spans="1:7" ht="12.75">
      <c r="A17" s="195" t="s">
        <v>699</v>
      </c>
      <c r="B17" s="188"/>
      <c r="C17" s="188"/>
      <c r="D17" s="188"/>
      <c r="E17" s="188"/>
      <c r="F17" s="188"/>
      <c r="G17" s="188"/>
    </row>
    <row r="18" spans="1:7" ht="14.25" customHeight="1">
      <c r="A18" s="195" t="s">
        <v>700</v>
      </c>
      <c r="B18" s="188"/>
      <c r="C18" s="188"/>
      <c r="D18" s="188">
        <v>0</v>
      </c>
      <c r="E18" s="188"/>
      <c r="F18" s="188"/>
      <c r="G18" s="188"/>
    </row>
    <row r="19" spans="1:7" ht="12.75">
      <c r="A19" s="193" t="s">
        <v>701</v>
      </c>
      <c r="B19" s="198">
        <f aca="true" t="shared" si="1" ref="B19:G19">B20+B25+B26+B27+B28+B29+B30+B31</f>
        <v>66426</v>
      </c>
      <c r="C19" s="198">
        <f t="shared" si="1"/>
        <v>66163</v>
      </c>
      <c r="D19" s="198">
        <f t="shared" si="1"/>
        <v>69548</v>
      </c>
      <c r="E19" s="198" t="e">
        <f t="shared" si="1"/>
        <v>#REF!</v>
      </c>
      <c r="F19" s="202" t="e">
        <f t="shared" si="1"/>
        <v>#REF!</v>
      </c>
      <c r="G19" s="202" t="e">
        <f t="shared" si="1"/>
        <v>#REF!</v>
      </c>
    </row>
    <row r="20" spans="1:7" ht="12.75">
      <c r="A20" s="195" t="s">
        <v>702</v>
      </c>
      <c r="B20" s="188">
        <v>12028</v>
      </c>
      <c r="C20" s="188">
        <v>12027</v>
      </c>
      <c r="D20" s="188">
        <v>14091</v>
      </c>
      <c r="E20" s="188" t="e">
        <f>'ВЕД.СТ Пр.2.'!#REF!</f>
        <v>#REF!</v>
      </c>
      <c r="F20" s="201" t="e">
        <f>'ВЕД.СТ Пр.2.'!#REF!</f>
        <v>#REF!</v>
      </c>
      <c r="G20" s="201" t="e">
        <f>'ВЕД.СТ Пр.2.'!#REF!</f>
        <v>#REF!</v>
      </c>
    </row>
    <row r="21" spans="1:7" ht="12.75">
      <c r="A21" s="194" t="s">
        <v>1058</v>
      </c>
      <c r="B21" s="188"/>
      <c r="C21" s="188"/>
      <c r="D21" s="188"/>
      <c r="E21" s="188"/>
      <c r="F21" s="188"/>
      <c r="G21" s="188"/>
    </row>
    <row r="22" spans="1:7" ht="12.75">
      <c r="A22" s="195" t="s">
        <v>713</v>
      </c>
      <c r="B22" s="188">
        <v>11527</v>
      </c>
      <c r="C22" s="188">
        <v>11526</v>
      </c>
      <c r="D22" s="188">
        <v>12837</v>
      </c>
      <c r="E22" s="201" t="e">
        <f>'ВЕД.СТ Пр.2.'!#REF!+'ВЕД.СТ Пр.2.'!#REF!+'ВЕД.СТ Пр.2.'!#REF!</f>
        <v>#REF!</v>
      </c>
      <c r="F22" s="201" t="e">
        <f>'ВЕД.СТ Пр.2.'!#REF!+'ВЕД.СТ Пр.2.'!#REF!+'ВЕД.СТ Пр.2.'!#REF!</f>
        <v>#REF!</v>
      </c>
      <c r="G22" s="201" t="e">
        <f>'ВЕД.СТ Пр.2.'!#REF!+'ВЕД.СТ Пр.2.'!#REF!+'ВЕД.СТ Пр.2.'!#REF!</f>
        <v>#REF!</v>
      </c>
    </row>
    <row r="23" spans="1:7" ht="12.75">
      <c r="A23" s="195" t="s">
        <v>215</v>
      </c>
      <c r="B23" s="188"/>
      <c r="C23" s="188"/>
      <c r="D23" s="188"/>
      <c r="E23" s="188"/>
      <c r="F23" s="188"/>
      <c r="G23" s="188"/>
    </row>
    <row r="24" spans="1:7" ht="12.75">
      <c r="A24" s="195" t="s">
        <v>714</v>
      </c>
      <c r="B24" s="188"/>
      <c r="C24" s="188"/>
      <c r="D24" s="188"/>
      <c r="E24" s="188" t="e">
        <f>'ВЕД.СТ Пр.2.'!#REF!</f>
        <v>#REF!</v>
      </c>
      <c r="F24" s="188" t="e">
        <f>'ВЕД.СТ Пр.2.'!#REF!</f>
        <v>#REF!</v>
      </c>
      <c r="G24" s="201" t="e">
        <f>'ВЕД.СТ Пр.2.'!#REF!</f>
        <v>#REF!</v>
      </c>
    </row>
    <row r="25" spans="1:7" ht="12" customHeight="1">
      <c r="A25" s="195" t="s">
        <v>715</v>
      </c>
      <c r="B25" s="188">
        <v>505</v>
      </c>
      <c r="C25" s="188">
        <v>505</v>
      </c>
      <c r="D25" s="188">
        <v>523</v>
      </c>
      <c r="E25" s="188" t="e">
        <f>'ВЕД.СТ Пр.2.'!#REF!</f>
        <v>#REF!</v>
      </c>
      <c r="F25" s="188" t="e">
        <f>'ВЕД.СТ Пр.2.'!#REF!</f>
        <v>#REF!</v>
      </c>
      <c r="G25" s="201" t="e">
        <f>'ВЕД.СТ Пр.2.'!#REF!</f>
        <v>#REF!</v>
      </c>
    </row>
    <row r="26" spans="1:7" ht="12.75">
      <c r="A26" s="195" t="s">
        <v>716</v>
      </c>
      <c r="B26" s="188">
        <v>46640</v>
      </c>
      <c r="C26" s="188">
        <v>46639</v>
      </c>
      <c r="D26" s="188">
        <v>43510</v>
      </c>
      <c r="E26" s="188" t="e">
        <f>'ВЕД.СТ Пр.2.'!#REF!</f>
        <v>#REF!</v>
      </c>
      <c r="F26" s="201" t="e">
        <f>'ВЕД.СТ Пр.2.'!#REF!</f>
        <v>#REF!</v>
      </c>
      <c r="G26" s="201" t="e">
        <f>'ВЕД.СТ Пр.2.'!#REF!</f>
        <v>#REF!</v>
      </c>
    </row>
    <row r="27" spans="1:7" ht="12.75">
      <c r="A27" s="195" t="s">
        <v>717</v>
      </c>
      <c r="B27" s="188"/>
      <c r="C27" s="188"/>
      <c r="D27" s="188"/>
      <c r="E27" s="188"/>
      <c r="F27" s="201"/>
      <c r="G27" s="201"/>
    </row>
    <row r="28" spans="1:7" ht="12.75">
      <c r="A28" s="195" t="s">
        <v>718</v>
      </c>
      <c r="B28" s="188">
        <v>2010</v>
      </c>
      <c r="C28" s="188">
        <v>2010</v>
      </c>
      <c r="D28" s="188">
        <v>2466</v>
      </c>
      <c r="E28" s="188" t="e">
        <f>'ВЕД.СТ Пр.2.'!#REF!</f>
        <v>#REF!</v>
      </c>
      <c r="F28" s="201" t="e">
        <f>'ВЕД.СТ Пр.2.'!#REF!</f>
        <v>#REF!</v>
      </c>
      <c r="G28" s="201" t="e">
        <f>'ВЕД.СТ Пр.2.'!#REF!</f>
        <v>#REF!</v>
      </c>
    </row>
    <row r="29" spans="1:7" ht="13.5" customHeight="1">
      <c r="A29" s="195" t="s">
        <v>719</v>
      </c>
      <c r="B29" s="188">
        <v>2061</v>
      </c>
      <c r="C29" s="188">
        <v>2057</v>
      </c>
      <c r="D29" s="188">
        <v>3529</v>
      </c>
      <c r="E29" s="188" t="e">
        <f>'ВЕД.СТ Пр.2.'!#REF!</f>
        <v>#REF!</v>
      </c>
      <c r="F29" s="201" t="e">
        <f>'ВЕД.СТ Пр.2.'!#REF!</f>
        <v>#REF!</v>
      </c>
      <c r="G29" s="201" t="e">
        <f>'ВЕД.СТ Пр.2.'!#REF!</f>
        <v>#REF!</v>
      </c>
    </row>
    <row r="30" spans="1:7" ht="12.75">
      <c r="A30" s="197" t="s">
        <v>212</v>
      </c>
      <c r="B30" s="188">
        <v>842</v>
      </c>
      <c r="C30" s="188">
        <v>842</v>
      </c>
      <c r="D30" s="188">
        <v>407</v>
      </c>
      <c r="E30" s="188" t="e">
        <f>'ВЕД.СТ Пр.2.'!#REF!</f>
        <v>#REF!</v>
      </c>
      <c r="F30" s="201" t="e">
        <f>'ВЕД.СТ Пр.2.'!#REF!</f>
        <v>#REF!</v>
      </c>
      <c r="G30" s="201" t="e">
        <f>'ВЕД.СТ Пр.2.'!#REF!</f>
        <v>#REF!</v>
      </c>
    </row>
    <row r="31" spans="1:7" ht="12.75">
      <c r="A31" s="195" t="s">
        <v>213</v>
      </c>
      <c r="B31" s="188">
        <v>2340</v>
      </c>
      <c r="C31" s="188">
        <v>2083</v>
      </c>
      <c r="D31" s="188">
        <v>5022</v>
      </c>
      <c r="E31" s="188" t="e">
        <f>'ВЕД.СТ Пр.2.'!#REF!</f>
        <v>#REF!</v>
      </c>
      <c r="F31" s="188" t="e">
        <f>'ВЕД.СТ Пр.2.'!#REF!</f>
        <v>#REF!</v>
      </c>
      <c r="G31" s="188" t="e">
        <f>'ВЕД.СТ Пр.2.'!#REF!</f>
        <v>#REF!</v>
      </c>
    </row>
    <row r="32" spans="1:7" ht="12.75">
      <c r="A32" s="196" t="s">
        <v>720</v>
      </c>
      <c r="B32" s="188"/>
      <c r="C32" s="188"/>
      <c r="D32" s="188"/>
      <c r="E32" s="188"/>
      <c r="F32" s="188"/>
      <c r="G32" s="188"/>
    </row>
    <row r="33" spans="1:7" ht="12.75">
      <c r="A33" s="197" t="s">
        <v>721</v>
      </c>
      <c r="B33" s="188"/>
      <c r="C33" s="188"/>
      <c r="D33" s="188"/>
      <c r="E33" s="188"/>
      <c r="F33" s="188"/>
      <c r="G33" s="188"/>
    </row>
    <row r="34" spans="1:7" ht="12.75">
      <c r="A34" s="197" t="s">
        <v>722</v>
      </c>
      <c r="B34" s="181"/>
      <c r="C34" s="181"/>
      <c r="D34" s="181"/>
      <c r="E34" s="181"/>
      <c r="F34" s="181"/>
      <c r="G34" s="181"/>
    </row>
    <row r="35" spans="1:7" ht="12.75">
      <c r="A35" s="196" t="s">
        <v>723</v>
      </c>
      <c r="B35" s="199">
        <f aca="true" t="shared" si="2" ref="B35:G35">B10-B19</f>
        <v>-600</v>
      </c>
      <c r="C35" s="199">
        <f t="shared" si="2"/>
        <v>-200</v>
      </c>
      <c r="D35" s="199">
        <f t="shared" si="2"/>
        <v>-1101</v>
      </c>
      <c r="E35" s="199" t="e">
        <f t="shared" si="2"/>
        <v>#REF!</v>
      </c>
      <c r="F35" s="203" t="e">
        <f t="shared" si="2"/>
        <v>#REF!</v>
      </c>
      <c r="G35" s="203" t="e">
        <f t="shared" si="2"/>
        <v>#REF!</v>
      </c>
    </row>
    <row r="36" spans="1:7" ht="12.75">
      <c r="A36" s="196" t="s">
        <v>724</v>
      </c>
      <c r="B36" s="199">
        <f aca="true" t="shared" si="3" ref="B36:G36">B37</f>
        <v>600</v>
      </c>
      <c r="C36" s="199">
        <f t="shared" si="3"/>
        <v>200</v>
      </c>
      <c r="D36" s="199">
        <f t="shared" si="3"/>
        <v>1101</v>
      </c>
      <c r="E36" s="199" t="e">
        <f t="shared" si="3"/>
        <v>#REF!</v>
      </c>
      <c r="F36" s="203" t="e">
        <f t="shared" si="3"/>
        <v>#REF!</v>
      </c>
      <c r="G36" s="203" t="e">
        <f t="shared" si="3"/>
        <v>#REF!</v>
      </c>
    </row>
    <row r="37" spans="1:7" ht="25.5">
      <c r="A37" s="197" t="s">
        <v>725</v>
      </c>
      <c r="B37" s="181">
        <f aca="true" t="shared" si="4" ref="B37:G37">-B35</f>
        <v>600</v>
      </c>
      <c r="C37" s="181">
        <f t="shared" si="4"/>
        <v>200</v>
      </c>
      <c r="D37" s="181">
        <f t="shared" si="4"/>
        <v>1101</v>
      </c>
      <c r="E37" s="181" t="e">
        <f t="shared" si="4"/>
        <v>#REF!</v>
      </c>
      <c r="F37" s="204" t="e">
        <f t="shared" si="4"/>
        <v>#REF!</v>
      </c>
      <c r="G37" s="204" t="e">
        <f t="shared" si="4"/>
        <v>#REF!</v>
      </c>
    </row>
    <row r="38" spans="1:7" ht="12.75">
      <c r="A38" s="197" t="s">
        <v>726</v>
      </c>
      <c r="B38" s="181"/>
      <c r="C38" s="181"/>
      <c r="D38" s="181"/>
      <c r="E38" s="181"/>
      <c r="F38" s="181"/>
      <c r="G38" s="181"/>
    </row>
    <row r="39" spans="1:7" ht="12.75">
      <c r="A39" s="196" t="s">
        <v>727</v>
      </c>
      <c r="B39" s="199">
        <f aca="true" t="shared" si="5" ref="B39:G39">B41</f>
        <v>0</v>
      </c>
      <c r="C39" s="199">
        <f t="shared" si="5"/>
        <v>0</v>
      </c>
      <c r="D39" s="199">
        <f t="shared" si="5"/>
        <v>0</v>
      </c>
      <c r="E39" s="199">
        <f t="shared" si="5"/>
        <v>0</v>
      </c>
      <c r="F39" s="199">
        <f t="shared" si="5"/>
        <v>0</v>
      </c>
      <c r="G39" s="199">
        <f t="shared" si="5"/>
        <v>0</v>
      </c>
    </row>
    <row r="40" spans="1:7" ht="12.75">
      <c r="A40" s="197" t="s">
        <v>1058</v>
      </c>
      <c r="B40" s="181"/>
      <c r="C40" s="181"/>
      <c r="D40" s="181"/>
      <c r="E40" s="181"/>
      <c r="F40" s="181"/>
      <c r="G40" s="181"/>
    </row>
    <row r="41" spans="1:7" ht="15.75" customHeight="1">
      <c r="A41" s="197" t="s">
        <v>207</v>
      </c>
      <c r="B41" s="181">
        <v>0</v>
      </c>
      <c r="C41" s="181">
        <v>0</v>
      </c>
      <c r="D41" s="181">
        <v>0</v>
      </c>
      <c r="E41" s="181">
        <v>0</v>
      </c>
      <c r="F41" s="181">
        <v>0</v>
      </c>
      <c r="G41" s="181">
        <v>0</v>
      </c>
    </row>
    <row r="42" spans="1:7" ht="12.75">
      <c r="A42" s="196" t="s">
        <v>208</v>
      </c>
      <c r="B42" s="181"/>
      <c r="C42" s="181"/>
      <c r="D42" s="181"/>
      <c r="E42" s="181"/>
      <c r="F42" s="181"/>
      <c r="G42" s="181"/>
    </row>
    <row r="43" spans="1:7" ht="28.5" customHeight="1">
      <c r="A43" s="197" t="s">
        <v>209</v>
      </c>
      <c r="B43" s="181">
        <v>0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</row>
    <row r="44" spans="1:7" ht="25.5">
      <c r="A44" s="197" t="s">
        <v>211</v>
      </c>
      <c r="B44" s="181">
        <v>0</v>
      </c>
      <c r="C44" s="181">
        <v>0</v>
      </c>
      <c r="D44" s="181">
        <v>0</v>
      </c>
      <c r="E44" s="181">
        <v>0</v>
      </c>
      <c r="F44" s="181">
        <v>0</v>
      </c>
      <c r="G44" s="181"/>
    </row>
    <row r="45" spans="1:7" ht="29.25" customHeight="1">
      <c r="A45" s="197" t="s">
        <v>214</v>
      </c>
      <c r="B45" s="182">
        <f aca="true" t="shared" si="6" ref="B45:G45">B35/(B12+B13)</f>
        <v>-0.010679577088747286</v>
      </c>
      <c r="C45" s="182">
        <f t="shared" si="6"/>
        <v>-0.0035511994176032954</v>
      </c>
      <c r="D45" s="182">
        <f t="shared" si="6"/>
        <v>-0.019679339374765403</v>
      </c>
      <c r="E45" s="182" t="e">
        <f t="shared" si="6"/>
        <v>#REF!</v>
      </c>
      <c r="F45" s="182" t="e">
        <f t="shared" si="6"/>
        <v>#REF!</v>
      </c>
      <c r="G45" s="182" t="e">
        <f t="shared" si="6"/>
        <v>#REF!</v>
      </c>
    </row>
    <row r="47" ht="12.75">
      <c r="A47" s="200" t="s">
        <v>216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375" style="0" customWidth="1"/>
    <col min="4" max="4" width="10.875" style="0" bestFit="1" customWidth="1"/>
    <col min="6" max="6" width="9.625" style="0" customWidth="1"/>
    <col min="7" max="7" width="9.125" style="0" customWidth="1"/>
    <col min="8" max="8" width="9.875" style="0" customWidth="1"/>
  </cols>
  <sheetData>
    <row r="1" spans="4:8" ht="12.75">
      <c r="D1" s="2998" t="s">
        <v>1061</v>
      </c>
      <c r="E1" s="2998"/>
      <c r="F1" s="2998"/>
      <c r="G1" s="2998"/>
      <c r="H1" s="2998"/>
    </row>
    <row r="2" spans="1:8" ht="12.75">
      <c r="A2" s="2998" t="s">
        <v>1066</v>
      </c>
      <c r="B2" s="2998"/>
      <c r="C2" s="2998"/>
      <c r="D2" s="2998"/>
      <c r="E2" s="2998"/>
      <c r="F2" s="2998"/>
      <c r="G2" s="2998"/>
      <c r="H2" s="2998"/>
    </row>
    <row r="3" spans="3:7" ht="12.75">
      <c r="C3" t="s">
        <v>1065</v>
      </c>
      <c r="D3" s="1023">
        <v>1</v>
      </c>
      <c r="E3">
        <v>4</v>
      </c>
      <c r="F3">
        <v>69</v>
      </c>
      <c r="G3" t="s">
        <v>104</v>
      </c>
    </row>
    <row r="5" spans="1:8" ht="12.75">
      <c r="A5" s="3081" t="s">
        <v>105</v>
      </c>
      <c r="B5" s="3081"/>
      <c r="C5" s="3081"/>
      <c r="D5" s="3081"/>
      <c r="E5" s="3081"/>
      <c r="F5" s="3081"/>
      <c r="G5" s="3081"/>
      <c r="H5" s="3081"/>
    </row>
    <row r="6" spans="1:8" ht="12.75">
      <c r="A6" s="3081" t="s">
        <v>1067</v>
      </c>
      <c r="B6" s="3081"/>
      <c r="C6" s="3081"/>
      <c r="D6" s="3081"/>
      <c r="E6" s="3081"/>
      <c r="F6" s="3081"/>
      <c r="G6" s="3081"/>
      <c r="H6" s="3081"/>
    </row>
    <row r="7" spans="1:8" ht="12.75">
      <c r="A7" s="1017" t="s">
        <v>106</v>
      </c>
      <c r="B7" s="1017"/>
      <c r="C7" s="1017"/>
      <c r="D7" s="1017"/>
      <c r="E7" s="1017"/>
      <c r="F7" s="1017"/>
      <c r="G7" s="1017"/>
      <c r="H7" s="1017"/>
    </row>
    <row r="8" spans="1:8" ht="57" customHeight="1">
      <c r="A8" s="3001" t="s">
        <v>749</v>
      </c>
      <c r="B8" s="3082" t="s">
        <v>750</v>
      </c>
      <c r="C8" s="3083"/>
      <c r="D8" s="3082" t="s">
        <v>751</v>
      </c>
      <c r="E8" s="3083"/>
      <c r="F8" s="188" t="s">
        <v>752</v>
      </c>
      <c r="G8" s="3082" t="s">
        <v>204</v>
      </c>
      <c r="H8" s="3083"/>
    </row>
    <row r="9" spans="1:8" ht="12.75">
      <c r="A9" s="3002"/>
      <c r="B9" s="3079">
        <v>2008</v>
      </c>
      <c r="C9" s="3080"/>
      <c r="D9" s="3079">
        <v>2009</v>
      </c>
      <c r="E9" s="3080"/>
      <c r="F9" s="881">
        <v>2010</v>
      </c>
      <c r="G9" s="881">
        <v>2011</v>
      </c>
      <c r="H9" s="881">
        <v>2012</v>
      </c>
    </row>
    <row r="10" spans="1:8" ht="96.75" customHeight="1">
      <c r="A10" s="3003"/>
      <c r="B10" s="188" t="s">
        <v>206</v>
      </c>
      <c r="C10" s="188" t="s">
        <v>748</v>
      </c>
      <c r="D10" s="188" t="s">
        <v>107</v>
      </c>
      <c r="E10" s="188" t="s">
        <v>108</v>
      </c>
      <c r="F10" s="188" t="s">
        <v>109</v>
      </c>
      <c r="G10" s="188" t="s">
        <v>205</v>
      </c>
      <c r="H10" s="188" t="s">
        <v>205</v>
      </c>
    </row>
    <row r="11" spans="1:8" ht="12.75">
      <c r="A11" s="1020" t="s">
        <v>1057</v>
      </c>
      <c r="B11" s="1020">
        <v>69354.7</v>
      </c>
      <c r="C11" s="1020">
        <v>72613.7</v>
      </c>
      <c r="D11" s="1020">
        <v>67410</v>
      </c>
      <c r="E11" s="1020">
        <v>73909.5</v>
      </c>
      <c r="F11" s="1020">
        <v>78900</v>
      </c>
      <c r="G11" s="1020">
        <f>F11*1.07</f>
        <v>84423</v>
      </c>
      <c r="H11" s="1020">
        <f>G11*1.07</f>
        <v>90332.61</v>
      </c>
    </row>
    <row r="12" spans="1:8" ht="12.75">
      <c r="A12" s="1018" t="s">
        <v>1058</v>
      </c>
      <c r="B12" s="1018"/>
      <c r="C12" s="1018"/>
      <c r="D12" s="1018"/>
      <c r="E12" s="1018"/>
      <c r="F12" s="1018"/>
      <c r="G12" s="1018"/>
      <c r="H12" s="1018"/>
    </row>
    <row r="13" spans="1:8" ht="12.75">
      <c r="A13" s="1018" t="s">
        <v>1059</v>
      </c>
      <c r="B13" s="1018">
        <v>51770.2</v>
      </c>
      <c r="C13" s="1018">
        <v>55910.6</v>
      </c>
      <c r="D13" s="1018">
        <v>54768.5</v>
      </c>
      <c r="E13" s="1018">
        <v>63264</v>
      </c>
      <c r="F13" s="1018">
        <f>'ДОХ.Пр.1'!E23+'ДОХ.Пр.1'!E38+'ДОХ.Пр.1'!E41</f>
        <v>99084.928</v>
      </c>
      <c r="G13" s="1018">
        <f>F13*1.07</f>
        <v>106020.87296000001</v>
      </c>
      <c r="H13" s="1018">
        <f>G13*1.07</f>
        <v>113442.33406720002</v>
      </c>
    </row>
    <row r="14" spans="1:8" ht="12.75">
      <c r="A14" s="1018" t="s">
        <v>1060</v>
      </c>
      <c r="B14" s="1018">
        <v>5465.9</v>
      </c>
      <c r="C14" s="1018">
        <v>5115.1</v>
      </c>
      <c r="D14" s="1018">
        <v>3830</v>
      </c>
      <c r="E14" s="1018">
        <v>1834</v>
      </c>
      <c r="F14" s="1018">
        <f>'ДОХ.Пр.1'!E52+'ДОХ.Пр.1'!E64</f>
        <v>2626.8</v>
      </c>
      <c r="G14" s="1018">
        <f>F14*1.07</f>
        <v>2810.6760000000004</v>
      </c>
      <c r="H14" s="1018">
        <f>G14*1.07</f>
        <v>3007.423320000001</v>
      </c>
    </row>
    <row r="15" spans="1:8" ht="15.75" customHeight="1">
      <c r="A15" s="1018" t="s">
        <v>697</v>
      </c>
      <c r="B15" s="1018">
        <v>12118.6</v>
      </c>
      <c r="C15" s="1018">
        <v>11588</v>
      </c>
      <c r="D15" s="1018">
        <v>8811.5</v>
      </c>
      <c r="E15" s="1018">
        <v>8811.5</v>
      </c>
      <c r="F15" s="1018">
        <f>F17</f>
        <v>16288.271999999999</v>
      </c>
      <c r="G15" s="1018">
        <f>G17</f>
        <v>10732.9</v>
      </c>
      <c r="H15" s="1018">
        <f>H17</f>
        <v>11614.199999999999</v>
      </c>
    </row>
    <row r="16" spans="1:8" ht="12.75">
      <c r="A16" s="1018" t="s">
        <v>1058</v>
      </c>
      <c r="B16" s="1018"/>
      <c r="C16" s="1018"/>
      <c r="D16" s="1018"/>
      <c r="E16" s="1018"/>
      <c r="F16" s="1018"/>
      <c r="G16" s="1018"/>
      <c r="H16" s="1018"/>
    </row>
    <row r="17" spans="1:8" ht="25.5">
      <c r="A17" s="1018" t="s">
        <v>110</v>
      </c>
      <c r="B17" s="1018">
        <v>12118.6</v>
      </c>
      <c r="C17" s="1018">
        <v>11588</v>
      </c>
      <c r="D17" s="1018">
        <v>8811.5</v>
      </c>
      <c r="E17" s="1018">
        <v>8811.5</v>
      </c>
      <c r="F17" s="1018">
        <f>SUM(F18:F19)</f>
        <v>16288.271999999999</v>
      </c>
      <c r="G17" s="1018">
        <f>SUM(G18:G19)</f>
        <v>10732.9</v>
      </c>
      <c r="H17" s="1018">
        <f>SUM(H18:H19)</f>
        <v>11614.199999999999</v>
      </c>
    </row>
    <row r="18" spans="1:8" ht="12.75">
      <c r="A18" s="1018" t="s">
        <v>500</v>
      </c>
      <c r="B18" s="1018">
        <v>5000</v>
      </c>
      <c r="C18" s="1018">
        <v>5000</v>
      </c>
      <c r="D18" s="1018">
        <v>0</v>
      </c>
      <c r="E18" s="1018">
        <v>0</v>
      </c>
      <c r="F18" s="1018">
        <v>0</v>
      </c>
      <c r="G18" s="1018">
        <v>0</v>
      </c>
      <c r="H18" s="1018">
        <v>0</v>
      </c>
    </row>
    <row r="19" spans="1:8" ht="13.5" customHeight="1">
      <c r="A19" s="1018" t="s">
        <v>111</v>
      </c>
      <c r="B19" s="1018">
        <v>7118.6</v>
      </c>
      <c r="C19" s="1018">
        <v>6588</v>
      </c>
      <c r="D19" s="1018">
        <v>8811.5</v>
      </c>
      <c r="E19" s="1018">
        <v>8811.5</v>
      </c>
      <c r="F19" s="1018">
        <f>'ДОХ.Пр.1'!E93</f>
        <v>16288.271999999999</v>
      </c>
      <c r="G19" s="1018">
        <f>3084.1+6992.6+591.4+64.8</f>
        <v>10732.9</v>
      </c>
      <c r="H19" s="1018">
        <f>3430+7482.1+632.8+69.3</f>
        <v>11614.199999999999</v>
      </c>
    </row>
    <row r="20" spans="1:8" ht="12.75">
      <c r="A20" s="1020" t="s">
        <v>701</v>
      </c>
      <c r="B20" s="1020">
        <v>68801.6</v>
      </c>
      <c r="C20" s="1020">
        <v>68193.9</v>
      </c>
      <c r="D20" s="1020">
        <v>67410</v>
      </c>
      <c r="E20" s="1020">
        <v>67410</v>
      </c>
      <c r="F20" s="1020" t="e">
        <f>F21+F26+F27+F28+F29+F30+F31+F32</f>
        <v>#REF!</v>
      </c>
      <c r="G20" s="1020" t="e">
        <f>G21+G26+G27+G28+G29+G30+G31+G32</f>
        <v>#REF!</v>
      </c>
      <c r="H20" s="1020">
        <f>H21+H26+H27+H28+H29+H30+H31+H32</f>
        <v>67935.282783</v>
      </c>
    </row>
    <row r="21" spans="1:8" ht="12.75">
      <c r="A21" s="1018" t="s">
        <v>702</v>
      </c>
      <c r="B21" s="1018">
        <v>17254.6</v>
      </c>
      <c r="C21" s="1018">
        <v>17179.5</v>
      </c>
      <c r="D21" s="1018">
        <v>22500</v>
      </c>
      <c r="E21" s="1018">
        <v>22500</v>
      </c>
      <c r="F21" s="1018">
        <f>'ВЕД.СТ Пр.2.'!I29</f>
        <v>3500.000000000001</v>
      </c>
      <c r="G21" s="1022">
        <f>F21*1.07-70.246</f>
        <v>3674.7540000000013</v>
      </c>
      <c r="H21" s="1018">
        <f>(G21*1.07+228.96)</f>
        <v>4160.946780000001</v>
      </c>
    </row>
    <row r="22" spans="1:8" ht="12.75">
      <c r="A22" s="1018" t="s">
        <v>1058</v>
      </c>
      <c r="B22" s="1018"/>
      <c r="C22" s="1018"/>
      <c r="D22" s="1018"/>
      <c r="E22" s="1018"/>
      <c r="F22" s="1018"/>
      <c r="G22" s="1022">
        <v>0</v>
      </c>
      <c r="H22" s="1018">
        <v>0</v>
      </c>
    </row>
    <row r="23" spans="1:8" ht="13.5" customHeight="1">
      <c r="A23" s="1019" t="s">
        <v>713</v>
      </c>
      <c r="B23" s="1019">
        <v>16670.6</v>
      </c>
      <c r="C23" s="1019">
        <v>16597</v>
      </c>
      <c r="D23" s="1019">
        <v>19193</v>
      </c>
      <c r="E23" s="1019">
        <v>19193</v>
      </c>
      <c r="F23" s="1019" t="e">
        <f>'ВЕД.СТ Пр.2.'!I30+'ВЕД.СТ Пр.2.'!I33+'ВЕД.СТ Пр.2.'!#REF!</f>
        <v>#REF!</v>
      </c>
      <c r="G23" s="1021" t="e">
        <f>F23*1.07</f>
        <v>#REF!</v>
      </c>
      <c r="H23" s="1019" t="e">
        <f>G23*1.07</f>
        <v>#REF!</v>
      </c>
    </row>
    <row r="24" spans="1:8" ht="12.75">
      <c r="A24" s="1019" t="s">
        <v>215</v>
      </c>
      <c r="B24" s="1019">
        <v>0</v>
      </c>
      <c r="C24" s="1019">
        <v>0</v>
      </c>
      <c r="D24" s="1019">
        <v>0</v>
      </c>
      <c r="E24" s="1019">
        <v>0</v>
      </c>
      <c r="F24" s="1019">
        <v>0</v>
      </c>
      <c r="G24" s="1019">
        <v>0</v>
      </c>
      <c r="H24" s="1019">
        <v>0</v>
      </c>
    </row>
    <row r="25" spans="1:8" ht="12.75">
      <c r="A25" s="1019" t="s">
        <v>714</v>
      </c>
      <c r="B25" s="1019">
        <v>0</v>
      </c>
      <c r="C25" s="1019">
        <v>0</v>
      </c>
      <c r="D25" s="1019">
        <v>0</v>
      </c>
      <c r="E25" s="1019">
        <v>0</v>
      </c>
      <c r="F25" s="1021" t="e">
        <f>'ВЕД.СТ Пр.2.'!#REF!</f>
        <v>#REF!</v>
      </c>
      <c r="G25" s="1021" t="e">
        <f>F25*1.07</f>
        <v>#REF!</v>
      </c>
      <c r="H25" s="1021" t="e">
        <f>G25*1.07</f>
        <v>#REF!</v>
      </c>
    </row>
    <row r="26" spans="1:8" ht="17.25" customHeight="1">
      <c r="A26" s="1018" t="s">
        <v>715</v>
      </c>
      <c r="B26" s="1018">
        <v>693.1</v>
      </c>
      <c r="C26" s="1018">
        <v>688.6</v>
      </c>
      <c r="D26" s="1018">
        <v>853.6</v>
      </c>
      <c r="E26" s="1018">
        <v>853.6</v>
      </c>
      <c r="F26" s="1018" t="e">
        <f>'ВЕД.СТ Пр.2.'!#REF!</f>
        <v>#REF!</v>
      </c>
      <c r="G26" s="1022" t="e">
        <f aca="true" t="shared" si="0" ref="G26:G31">F26*1.07</f>
        <v>#REF!</v>
      </c>
      <c r="H26" s="1022">
        <v>1197.642108</v>
      </c>
    </row>
    <row r="27" spans="1:8" ht="12.75">
      <c r="A27" s="1018" t="s">
        <v>716</v>
      </c>
      <c r="B27" s="1018">
        <v>36674.3</v>
      </c>
      <c r="C27" s="1018">
        <v>36673.8</v>
      </c>
      <c r="D27" s="1018">
        <v>30458</v>
      </c>
      <c r="E27" s="1018">
        <v>30458</v>
      </c>
      <c r="F27" s="1018" t="e">
        <f>'ВЕД.СТ Пр.2.'!#REF!</f>
        <v>#REF!</v>
      </c>
      <c r="G27" s="1022" t="e">
        <f t="shared" si="0"/>
        <v>#REF!</v>
      </c>
      <c r="H27" s="1022">
        <v>42091.43562</v>
      </c>
    </row>
    <row r="28" spans="1:8" ht="12.75">
      <c r="A28" s="1018" t="s">
        <v>717</v>
      </c>
      <c r="B28" s="1018">
        <v>7.9</v>
      </c>
      <c r="C28" s="1018">
        <v>7.9</v>
      </c>
      <c r="D28" s="1018">
        <v>8.4</v>
      </c>
      <c r="E28" s="1018">
        <v>8.4</v>
      </c>
      <c r="F28" s="1018" t="e">
        <f>'ВЕД.СТ Пр.2.'!#REF!</f>
        <v>#REF!</v>
      </c>
      <c r="G28" s="1018" t="e">
        <f t="shared" si="0"/>
        <v>#REF!</v>
      </c>
      <c r="H28" s="1022">
        <v>17.1735</v>
      </c>
    </row>
    <row r="29" spans="1:8" ht="12.75">
      <c r="A29" s="1018" t="s">
        <v>718</v>
      </c>
      <c r="B29" s="1018">
        <v>2645</v>
      </c>
      <c r="C29" s="1018">
        <v>2645</v>
      </c>
      <c r="D29" s="1018">
        <v>2080</v>
      </c>
      <c r="E29" s="1018">
        <v>2080</v>
      </c>
      <c r="F29" s="1018" t="e">
        <f>'ВЕД.СТ Пр.2.'!#REF!</f>
        <v>#REF!</v>
      </c>
      <c r="G29" s="1018" t="e">
        <f t="shared" si="0"/>
        <v>#REF!</v>
      </c>
      <c r="H29" s="1022">
        <v>4435.3426</v>
      </c>
    </row>
    <row r="30" spans="1:8" ht="13.5" customHeight="1">
      <c r="A30" s="1018" t="s">
        <v>719</v>
      </c>
      <c r="B30" s="1018">
        <v>5196.2</v>
      </c>
      <c r="C30" s="1018">
        <v>5196.2</v>
      </c>
      <c r="D30" s="1018">
        <v>4146</v>
      </c>
      <c r="E30" s="1018">
        <v>4146</v>
      </c>
      <c r="F30" s="1018" t="e">
        <f>'ВЕД.СТ Пр.2.'!#REF!</f>
        <v>#REF!</v>
      </c>
      <c r="G30" s="1022" t="e">
        <f t="shared" si="0"/>
        <v>#REF!</v>
      </c>
      <c r="H30" s="1022">
        <v>6750.044175</v>
      </c>
    </row>
    <row r="31" spans="1:8" ht="12.75">
      <c r="A31" s="1018" t="s">
        <v>212</v>
      </c>
      <c r="B31" s="1018">
        <v>598.5</v>
      </c>
      <c r="C31" s="1018">
        <v>598.5</v>
      </c>
      <c r="D31" s="1018">
        <v>659</v>
      </c>
      <c r="E31" s="1018">
        <v>659</v>
      </c>
      <c r="F31" s="1018" t="e">
        <f>'ВЕД.СТ Пр.2.'!#REF!</f>
        <v>#REF!</v>
      </c>
      <c r="G31" s="1018" t="e">
        <f t="shared" si="0"/>
        <v>#REF!</v>
      </c>
      <c r="H31" s="1022">
        <v>1167.798</v>
      </c>
    </row>
    <row r="32" spans="1:8" ht="12.75">
      <c r="A32" s="1018" t="s">
        <v>213</v>
      </c>
      <c r="B32" s="1018">
        <v>5732</v>
      </c>
      <c r="C32" s="1018">
        <v>5204.4</v>
      </c>
      <c r="D32" s="1018">
        <v>6705</v>
      </c>
      <c r="E32" s="1018">
        <v>6705</v>
      </c>
      <c r="F32" s="1018" t="e">
        <f>'ВЕД.СТ Пр.2.'!#REF!</f>
        <v>#REF!</v>
      </c>
      <c r="G32" s="1018">
        <f>6992.6+591.4</f>
        <v>7584</v>
      </c>
      <c r="H32" s="1018">
        <f>7482.1+632.8</f>
        <v>8114.900000000001</v>
      </c>
    </row>
    <row r="33" spans="1:8" ht="17.25" customHeight="1">
      <c r="A33" s="1020" t="s">
        <v>723</v>
      </c>
      <c r="B33" s="1020">
        <v>553.1</v>
      </c>
      <c r="C33" s="1020">
        <v>4419.8</v>
      </c>
      <c r="D33" s="1020"/>
      <c r="E33" s="1020">
        <f>E11-E20</f>
        <v>6499.5</v>
      </c>
      <c r="F33" s="1020" t="e">
        <f>F11-F20</f>
        <v>#REF!</v>
      </c>
      <c r="G33" s="1020" t="e">
        <f>G11-G20</f>
        <v>#REF!</v>
      </c>
      <c r="H33" s="1020"/>
    </row>
    <row r="34" spans="1:8" ht="15.75" customHeight="1">
      <c r="A34" s="1018" t="s">
        <v>724</v>
      </c>
      <c r="B34" s="1018">
        <v>-553.1</v>
      </c>
      <c r="C34" s="1018">
        <v>-4419.8</v>
      </c>
      <c r="D34" s="1018"/>
      <c r="E34" s="1018">
        <v>-6499.5</v>
      </c>
      <c r="F34" s="1018">
        <v>0</v>
      </c>
      <c r="G34" s="1018">
        <v>0</v>
      </c>
      <c r="H34" s="1018">
        <v>0</v>
      </c>
    </row>
    <row r="35" spans="1:8" ht="28.5" customHeight="1">
      <c r="A35" s="1018" t="s">
        <v>725</v>
      </c>
      <c r="B35" s="1018">
        <v>-553.1</v>
      </c>
      <c r="C35" s="1018">
        <v>-4419.8</v>
      </c>
      <c r="D35" s="1018"/>
      <c r="E35" s="1018">
        <v>-6499.5</v>
      </c>
      <c r="F35" s="1018">
        <v>0</v>
      </c>
      <c r="G35" s="1018">
        <v>0</v>
      </c>
      <c r="H35" s="1018">
        <v>0</v>
      </c>
    </row>
    <row r="36" spans="1:8" ht="12.75">
      <c r="A36" s="1018" t="s">
        <v>726</v>
      </c>
      <c r="B36" s="1018"/>
      <c r="C36" s="1018"/>
      <c r="D36" s="1018"/>
      <c r="E36" s="1018">
        <v>0</v>
      </c>
      <c r="F36" s="1018">
        <v>0</v>
      </c>
      <c r="G36" s="1018"/>
      <c r="H36" s="1018"/>
    </row>
    <row r="37" spans="1:8" ht="12.75">
      <c r="A37" s="1018" t="s">
        <v>727</v>
      </c>
      <c r="B37" s="1018">
        <v>0</v>
      </c>
      <c r="C37" s="1018">
        <v>0</v>
      </c>
      <c r="D37" s="1018"/>
      <c r="E37" s="1018">
        <v>0</v>
      </c>
      <c r="F37" s="1018">
        <v>0</v>
      </c>
      <c r="G37" s="1018">
        <v>0</v>
      </c>
      <c r="H37" s="1018">
        <v>0</v>
      </c>
    </row>
    <row r="38" spans="1:8" ht="12.75">
      <c r="A38" s="1018" t="s">
        <v>1058</v>
      </c>
      <c r="B38" s="1018"/>
      <c r="C38" s="1018"/>
      <c r="D38" s="1018"/>
      <c r="E38" s="1018"/>
      <c r="F38" s="1018"/>
      <c r="G38" s="1018"/>
      <c r="H38" s="1018"/>
    </row>
    <row r="39" spans="1:8" ht="15" customHeight="1">
      <c r="A39" s="1018" t="s">
        <v>207</v>
      </c>
      <c r="B39" s="1018">
        <v>0</v>
      </c>
      <c r="C39" s="1018">
        <v>0</v>
      </c>
      <c r="D39" s="1018"/>
      <c r="E39" s="1018">
        <v>0</v>
      </c>
      <c r="F39" s="1018">
        <v>0</v>
      </c>
      <c r="G39" s="1018">
        <v>0</v>
      </c>
      <c r="H39" s="1018">
        <v>0</v>
      </c>
    </row>
    <row r="40" spans="1:8" ht="12.75">
      <c r="A40" s="1018" t="s">
        <v>208</v>
      </c>
      <c r="B40" s="1018"/>
      <c r="C40" s="1018"/>
      <c r="D40" s="1018"/>
      <c r="E40" s="1018"/>
      <c r="F40" s="1018"/>
      <c r="G40" s="1018"/>
      <c r="H40" s="1018"/>
    </row>
    <row r="41" spans="1:8" ht="39" customHeight="1">
      <c r="A41" s="1018" t="s">
        <v>209</v>
      </c>
      <c r="B41" s="1018"/>
      <c r="C41" s="1018"/>
      <c r="D41" s="1018"/>
      <c r="E41" s="1018"/>
      <c r="F41" s="1018"/>
      <c r="G41" s="1018"/>
      <c r="H41" s="1018"/>
    </row>
    <row r="42" spans="1:8" ht="27" customHeight="1">
      <c r="A42" s="1018" t="s">
        <v>211</v>
      </c>
      <c r="B42" s="1018"/>
      <c r="C42" s="1018"/>
      <c r="D42" s="1018"/>
      <c r="E42" s="1018"/>
      <c r="F42" s="1018"/>
      <c r="G42" s="1018"/>
      <c r="H42" s="1018"/>
    </row>
    <row r="43" spans="1:8" ht="26.25" customHeight="1">
      <c r="A43" s="1018" t="s">
        <v>214</v>
      </c>
      <c r="B43" s="1018">
        <v>-0.01</v>
      </c>
      <c r="C43" s="1018">
        <v>-0.07</v>
      </c>
      <c r="D43" s="1018"/>
      <c r="E43" s="1018">
        <v>-0.1</v>
      </c>
      <c r="F43" s="1018">
        <v>0</v>
      </c>
      <c r="G43" s="1018">
        <v>0</v>
      </c>
      <c r="H43" s="1018">
        <v>0</v>
      </c>
    </row>
    <row r="45" ht="12.75">
      <c r="A45" t="s">
        <v>216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6">
      <selection activeCell="A41" sqref="A41"/>
    </sheetView>
  </sheetViews>
  <sheetFormatPr defaultColWidth="9.00390625" defaultRowHeight="12.75"/>
  <cols>
    <col min="1" max="1" width="4.125" style="0" customWidth="1"/>
    <col min="2" max="2" width="58.25390625" style="0" customWidth="1"/>
    <col min="3" max="3" width="11.875" style="0" customWidth="1"/>
    <col min="4" max="4" width="12.875" style="0" customWidth="1"/>
    <col min="5" max="5" width="11.00390625" style="0" bestFit="1" customWidth="1"/>
    <col min="6" max="6" width="10.75390625" style="0" bestFit="1" customWidth="1"/>
    <col min="7" max="7" width="11.00390625" style="0" bestFit="1" customWidth="1"/>
    <col min="8" max="8" width="10.75390625" style="0" bestFit="1" customWidth="1"/>
  </cols>
  <sheetData>
    <row r="1" spans="1:9" ht="15.75" hidden="1">
      <c r="A1" s="3108" t="s">
        <v>636</v>
      </c>
      <c r="B1" s="3108"/>
      <c r="C1" s="3108"/>
      <c r="D1" s="3108"/>
      <c r="E1" s="3108"/>
      <c r="F1" s="3108"/>
      <c r="G1" s="3108"/>
      <c r="H1" s="3108"/>
      <c r="I1" s="3108"/>
    </row>
    <row r="2" spans="1:9" ht="15.75" hidden="1">
      <c r="A2" s="3108" t="s">
        <v>637</v>
      </c>
      <c r="B2" s="3108"/>
      <c r="C2" s="3108"/>
      <c r="D2" s="3108"/>
      <c r="E2" s="3108"/>
      <c r="F2" s="3108"/>
      <c r="G2" s="3108"/>
      <c r="H2" s="3108"/>
      <c r="I2" s="3108"/>
    </row>
    <row r="3" spans="1:9" ht="15.75" hidden="1">
      <c r="A3" s="3108" t="s">
        <v>664</v>
      </c>
      <c r="B3" s="3108"/>
      <c r="C3" s="3108"/>
      <c r="D3" s="3108"/>
      <c r="E3" s="3108"/>
      <c r="F3" s="3108"/>
      <c r="G3" s="3108"/>
      <c r="H3" s="3108"/>
      <c r="I3" s="3108"/>
    </row>
    <row r="4" spans="1:9" ht="15.75" hidden="1">
      <c r="A4" s="3108" t="s">
        <v>1397</v>
      </c>
      <c r="B4" s="3108"/>
      <c r="C4" s="3108"/>
      <c r="D4" s="3108"/>
      <c r="E4" s="3108"/>
      <c r="F4" s="3108"/>
      <c r="G4" s="3108"/>
      <c r="H4" s="3108"/>
      <c r="I4" s="3108"/>
    </row>
    <row r="5" spans="1:9" ht="15.75" hidden="1">
      <c r="A5" s="1043"/>
      <c r="G5" s="2998" t="s">
        <v>1398</v>
      </c>
      <c r="H5" s="2998"/>
      <c r="I5" s="2998"/>
    </row>
    <row r="6" spans="1:9" ht="15.75">
      <c r="A6" s="3091" t="s">
        <v>663</v>
      </c>
      <c r="B6" s="3091"/>
      <c r="C6" s="3091"/>
      <c r="D6" s="3091"/>
      <c r="E6" s="3091"/>
      <c r="F6" s="3091"/>
      <c r="G6" s="3091"/>
      <c r="H6" s="3091"/>
      <c r="I6" s="3091"/>
    </row>
    <row r="7" spans="1:9" ht="15.75">
      <c r="A7" s="3091" t="s">
        <v>1510</v>
      </c>
      <c r="B7" s="3091"/>
      <c r="C7" s="3091"/>
      <c r="D7" s="3091"/>
      <c r="E7" s="3091"/>
      <c r="F7" s="3091"/>
      <c r="G7" s="3091"/>
      <c r="H7" s="3091"/>
      <c r="I7" s="3091"/>
    </row>
    <row r="8" spans="1:9" ht="13.5" thickBot="1">
      <c r="A8" s="3092" t="s">
        <v>638</v>
      </c>
      <c r="B8" s="3092"/>
      <c r="C8" s="3092"/>
      <c r="D8" s="3092"/>
      <c r="E8" s="3092"/>
      <c r="F8" s="3092"/>
      <c r="G8" s="3092"/>
      <c r="H8" s="3092"/>
      <c r="I8" s="3092"/>
    </row>
    <row r="9" spans="1:9" ht="12.75" customHeight="1">
      <c r="A9" s="3093" t="s">
        <v>639</v>
      </c>
      <c r="B9" s="3096" t="s">
        <v>640</v>
      </c>
      <c r="C9" s="3102" t="s">
        <v>656</v>
      </c>
      <c r="D9" s="3102" t="s">
        <v>657</v>
      </c>
      <c r="E9" s="3105" t="s">
        <v>641</v>
      </c>
      <c r="F9" s="3106"/>
      <c r="G9" s="3106"/>
      <c r="H9" s="3107"/>
      <c r="I9" s="3099" t="s">
        <v>658</v>
      </c>
    </row>
    <row r="10" spans="1:9" ht="12.75" customHeight="1">
      <c r="A10" s="3094"/>
      <c r="B10" s="3097"/>
      <c r="C10" s="3103"/>
      <c r="D10" s="3103"/>
      <c r="E10" s="1045" t="s">
        <v>642</v>
      </c>
      <c r="F10" s="1045" t="s">
        <v>644</v>
      </c>
      <c r="G10" s="1045" t="s">
        <v>645</v>
      </c>
      <c r="H10" s="1045" t="s">
        <v>646</v>
      </c>
      <c r="I10" s="3100"/>
    </row>
    <row r="11" spans="1:9" ht="12.75">
      <c r="A11" s="3094"/>
      <c r="B11" s="3097"/>
      <c r="C11" s="3103"/>
      <c r="D11" s="3103"/>
      <c r="E11" s="3103" t="s">
        <v>643</v>
      </c>
      <c r="F11" s="3103" t="s">
        <v>643</v>
      </c>
      <c r="G11" s="3103" t="s">
        <v>643</v>
      </c>
      <c r="H11" s="3103" t="s">
        <v>643</v>
      </c>
      <c r="I11" s="3100"/>
    </row>
    <row r="12" spans="1:9" ht="12.75">
      <c r="A12" s="3094"/>
      <c r="B12" s="3097"/>
      <c r="C12" s="3103"/>
      <c r="D12" s="3103"/>
      <c r="E12" s="3103"/>
      <c r="F12" s="3103"/>
      <c r="G12" s="3103"/>
      <c r="H12" s="3103"/>
      <c r="I12" s="3100"/>
    </row>
    <row r="13" spans="1:9" ht="12.75">
      <c r="A13" s="3094"/>
      <c r="B13" s="3097"/>
      <c r="C13" s="3103"/>
      <c r="D13" s="3103"/>
      <c r="E13" s="3103"/>
      <c r="F13" s="3103"/>
      <c r="G13" s="3103"/>
      <c r="H13" s="3103"/>
      <c r="I13" s="3100"/>
    </row>
    <row r="14" spans="1:9" ht="12.75">
      <c r="A14" s="3094"/>
      <c r="B14" s="3097"/>
      <c r="C14" s="3103"/>
      <c r="D14" s="3103"/>
      <c r="E14" s="3103"/>
      <c r="F14" s="3103"/>
      <c r="G14" s="3103"/>
      <c r="H14" s="3103"/>
      <c r="I14" s="3100"/>
    </row>
    <row r="15" spans="1:9" ht="13.5" thickBot="1">
      <c r="A15" s="3095"/>
      <c r="B15" s="3098"/>
      <c r="C15" s="3104"/>
      <c r="D15" s="3104"/>
      <c r="E15" s="3104"/>
      <c r="F15" s="3104"/>
      <c r="G15" s="3104"/>
      <c r="H15" s="3104"/>
      <c r="I15" s="3101"/>
    </row>
    <row r="16" spans="1:9" ht="15.75" customHeight="1" thickBot="1">
      <c r="A16" s="1051" t="s">
        <v>647</v>
      </c>
      <c r="B16" s="1052" t="s">
        <v>648</v>
      </c>
      <c r="C16" s="1052">
        <v>1</v>
      </c>
      <c r="D16" s="1052" t="s">
        <v>649</v>
      </c>
      <c r="E16" s="1052">
        <v>3</v>
      </c>
      <c r="F16" s="1052">
        <v>4</v>
      </c>
      <c r="G16" s="1052">
        <v>5</v>
      </c>
      <c r="H16" s="1052">
        <v>6</v>
      </c>
      <c r="I16" s="1053" t="s">
        <v>650</v>
      </c>
    </row>
    <row r="17" spans="1:9" ht="15.75">
      <c r="A17" s="1054">
        <v>1</v>
      </c>
      <c r="B17" s="1049" t="s">
        <v>651</v>
      </c>
      <c r="C17" s="1050">
        <f>D17</f>
        <v>118000</v>
      </c>
      <c r="D17" s="1050">
        <f>SUM(E17:H17)</f>
        <v>118000</v>
      </c>
      <c r="E17" s="1050">
        <f>кв!E116</f>
        <v>20818.868000000002</v>
      </c>
      <c r="F17" s="1050">
        <f>кв!F116</f>
        <v>28816.468</v>
      </c>
      <c r="G17" s="1050">
        <f>кв!G116</f>
        <v>36929.868</v>
      </c>
      <c r="H17" s="1050">
        <f>кв!H116</f>
        <v>31434.796000000002</v>
      </c>
      <c r="I17" s="1055">
        <f>D17-C17</f>
        <v>0</v>
      </c>
    </row>
    <row r="18" spans="1:9" ht="15.75">
      <c r="A18" s="1056">
        <v>2</v>
      </c>
      <c r="B18" s="1047" t="s">
        <v>652</v>
      </c>
      <c r="C18" s="1046">
        <f>D18</f>
        <v>125000.00000000001</v>
      </c>
      <c r="D18" s="1046">
        <f>SUM(E18:H18)</f>
        <v>125000.00000000001</v>
      </c>
      <c r="E18" s="1046">
        <f>'Бюд.р.'!I597</f>
        <v>20232.421000000002</v>
      </c>
      <c r="F18" s="1046">
        <f>'Бюд.р.'!J597</f>
        <v>45587.87900000001</v>
      </c>
      <c r="G18" s="1046">
        <f>'Бюд.р.'!K597</f>
        <v>39175.537</v>
      </c>
      <c r="H18" s="1046">
        <f>'Бюд.р.'!L597</f>
        <v>20004.162999999997</v>
      </c>
      <c r="I18" s="1057">
        <f>D18-C18</f>
        <v>0</v>
      </c>
    </row>
    <row r="19" spans="1:9" ht="15.75" customHeight="1">
      <c r="A19" s="3109">
        <v>3</v>
      </c>
      <c r="B19" s="3110" t="s">
        <v>653</v>
      </c>
      <c r="C19" s="3085">
        <f>D19</f>
        <v>-6999.999999999996</v>
      </c>
      <c r="D19" s="3085">
        <f>SUM(E19:H20)</f>
        <v>-6999.999999999996</v>
      </c>
      <c r="E19" s="3085">
        <f>E17-E18</f>
        <v>586.4470000000001</v>
      </c>
      <c r="F19" s="3085">
        <f>F17-F18</f>
        <v>-16771.411000000007</v>
      </c>
      <c r="G19" s="3085">
        <f>G17-G18</f>
        <v>-2245.6689999999944</v>
      </c>
      <c r="H19" s="3085">
        <f>H17-H18</f>
        <v>11430.633000000005</v>
      </c>
      <c r="I19" s="3084">
        <f>D19-C19</f>
        <v>0</v>
      </c>
    </row>
    <row r="20" spans="1:9" ht="12.75" hidden="1">
      <c r="A20" s="3109"/>
      <c r="B20" s="3110"/>
      <c r="C20" s="3085"/>
      <c r="D20" s="3085"/>
      <c r="E20" s="3085"/>
      <c r="F20" s="3085"/>
      <c r="G20" s="3085"/>
      <c r="H20" s="3085"/>
      <c r="I20" s="3084"/>
    </row>
    <row r="21" spans="1:9" ht="15" customHeight="1">
      <c r="A21" s="3086">
        <v>4</v>
      </c>
      <c r="B21" s="3087" t="s">
        <v>659</v>
      </c>
      <c r="C21" s="3085">
        <f>D21</f>
        <v>6999.999999999996</v>
      </c>
      <c r="D21" s="3085">
        <f>SUM(E21:H22)</f>
        <v>6999.999999999996</v>
      </c>
      <c r="E21" s="3085">
        <f>кв!E117</f>
        <v>-586.4470000000001</v>
      </c>
      <c r="F21" s="3085">
        <f>кв!F117</f>
        <v>16771.411000000007</v>
      </c>
      <c r="G21" s="3085">
        <f>кв!G117</f>
        <v>2245.6689999999944</v>
      </c>
      <c r="H21" s="3085">
        <f>кв!H117</f>
        <v>-11430.633000000005</v>
      </c>
      <c r="I21" s="3084">
        <f>D21-C21</f>
        <v>0</v>
      </c>
    </row>
    <row r="22" spans="1:9" ht="13.5" customHeight="1" hidden="1" thickBot="1">
      <c r="A22" s="3086"/>
      <c r="B22" s="3087"/>
      <c r="C22" s="3085"/>
      <c r="D22" s="3085"/>
      <c r="E22" s="3085"/>
      <c r="F22" s="3085"/>
      <c r="G22" s="3085"/>
      <c r="H22" s="3085"/>
      <c r="I22" s="3084"/>
    </row>
    <row r="23" spans="1:9" ht="15" customHeight="1">
      <c r="A23" s="1056">
        <v>5</v>
      </c>
      <c r="B23" s="1048" t="s">
        <v>654</v>
      </c>
      <c r="C23" s="1044">
        <f>D23</f>
        <v>0</v>
      </c>
      <c r="D23" s="1044">
        <f>SUM(E23:H23)</f>
        <v>0</v>
      </c>
      <c r="E23" s="1044">
        <v>0</v>
      </c>
      <c r="F23" s="1044">
        <v>0</v>
      </c>
      <c r="G23" s="1044">
        <v>0</v>
      </c>
      <c r="H23" s="1044">
        <v>0</v>
      </c>
      <c r="I23" s="1057">
        <v>0</v>
      </c>
    </row>
    <row r="24" spans="1:9" ht="15.75" customHeight="1">
      <c r="A24" s="3086">
        <v>6</v>
      </c>
      <c r="B24" s="3087" t="s">
        <v>660</v>
      </c>
      <c r="C24" s="3085">
        <f>D24</f>
        <v>0</v>
      </c>
      <c r="D24" s="3085">
        <f>SUM(E24:H26)</f>
        <v>0</v>
      </c>
      <c r="E24" s="3085">
        <v>0</v>
      </c>
      <c r="F24" s="3085">
        <v>0</v>
      </c>
      <c r="G24" s="3085">
        <v>0</v>
      </c>
      <c r="H24" s="3085">
        <v>0</v>
      </c>
      <c r="I24" s="3084">
        <v>0</v>
      </c>
    </row>
    <row r="25" spans="1:9" ht="14.25" customHeight="1">
      <c r="A25" s="3086"/>
      <c r="B25" s="3087"/>
      <c r="C25" s="3085"/>
      <c r="D25" s="3085"/>
      <c r="E25" s="3085"/>
      <c r="F25" s="3085"/>
      <c r="G25" s="3085"/>
      <c r="H25" s="3085"/>
      <c r="I25" s="3084"/>
    </row>
    <row r="26" spans="1:9" ht="12.75" hidden="1">
      <c r="A26" s="3086"/>
      <c r="B26" s="3087"/>
      <c r="C26" s="3085"/>
      <c r="D26" s="3085"/>
      <c r="E26" s="3085"/>
      <c r="F26" s="3085"/>
      <c r="G26" s="3085"/>
      <c r="H26" s="3085"/>
      <c r="I26" s="3084"/>
    </row>
    <row r="27" spans="1:9" ht="15.75" customHeight="1">
      <c r="A27" s="3086">
        <v>7</v>
      </c>
      <c r="B27" s="3087" t="s">
        <v>666</v>
      </c>
      <c r="C27" s="3085">
        <f>D27</f>
        <v>0</v>
      </c>
      <c r="D27" s="3085">
        <f>SUM(E27:H30)</f>
        <v>0</v>
      </c>
      <c r="E27" s="3085">
        <v>0</v>
      </c>
      <c r="F27" s="3085">
        <v>0</v>
      </c>
      <c r="G27" s="3085">
        <v>0</v>
      </c>
      <c r="H27" s="3085">
        <v>0</v>
      </c>
      <c r="I27" s="3084"/>
    </row>
    <row r="28" spans="1:9" ht="12.75">
      <c r="A28" s="3086"/>
      <c r="B28" s="3087"/>
      <c r="C28" s="3085"/>
      <c r="D28" s="3085"/>
      <c r="E28" s="3085"/>
      <c r="F28" s="3085"/>
      <c r="G28" s="3085"/>
      <c r="H28" s="3085"/>
      <c r="I28" s="3084"/>
    </row>
    <row r="29" spans="1:9" ht="3" customHeight="1">
      <c r="A29" s="3086"/>
      <c r="B29" s="3087"/>
      <c r="C29" s="3085"/>
      <c r="D29" s="3085"/>
      <c r="E29" s="3085"/>
      <c r="F29" s="3085"/>
      <c r="G29" s="3085"/>
      <c r="H29" s="3085"/>
      <c r="I29" s="3084"/>
    </row>
    <row r="30" spans="1:9" ht="6.75" customHeight="1" hidden="1">
      <c r="A30" s="3086"/>
      <c r="B30" s="3087"/>
      <c r="C30" s="3085"/>
      <c r="D30" s="3085"/>
      <c r="E30" s="3085"/>
      <c r="F30" s="3085"/>
      <c r="G30" s="3085"/>
      <c r="H30" s="3085"/>
      <c r="I30" s="3084"/>
    </row>
    <row r="31" spans="1:9" ht="15.75" customHeight="1">
      <c r="A31" s="3086">
        <v>8</v>
      </c>
      <c r="B31" s="3087" t="s">
        <v>667</v>
      </c>
      <c r="C31" s="3085">
        <f>D31</f>
        <v>0</v>
      </c>
      <c r="D31" s="3085">
        <v>0</v>
      </c>
      <c r="E31" s="3085">
        <v>0</v>
      </c>
      <c r="F31" s="3085">
        <v>0</v>
      </c>
      <c r="G31" s="3085">
        <v>0</v>
      </c>
      <c r="H31" s="3085">
        <v>0</v>
      </c>
      <c r="I31" s="3084">
        <v>0</v>
      </c>
    </row>
    <row r="32" spans="1:9" ht="12.75">
      <c r="A32" s="3086"/>
      <c r="B32" s="3087"/>
      <c r="C32" s="3085"/>
      <c r="D32" s="3085"/>
      <c r="E32" s="3085"/>
      <c r="F32" s="3085"/>
      <c r="G32" s="3085"/>
      <c r="H32" s="3085"/>
      <c r="I32" s="3084"/>
    </row>
    <row r="33" spans="1:9" ht="2.25" customHeight="1">
      <c r="A33" s="3086"/>
      <c r="B33" s="3087"/>
      <c r="C33" s="3085"/>
      <c r="D33" s="3085"/>
      <c r="E33" s="3085"/>
      <c r="F33" s="3085"/>
      <c r="G33" s="3085"/>
      <c r="H33" s="3085"/>
      <c r="I33" s="3084"/>
    </row>
    <row r="34" spans="1:9" ht="15.75" customHeight="1">
      <c r="A34" s="3086">
        <v>9</v>
      </c>
      <c r="B34" s="3087" t="s">
        <v>668</v>
      </c>
      <c r="C34" s="3085">
        <f>D34</f>
        <v>0</v>
      </c>
      <c r="D34" s="3085">
        <v>0</v>
      </c>
      <c r="E34" s="3088">
        <v>0</v>
      </c>
      <c r="F34" s="3088">
        <v>0</v>
      </c>
      <c r="G34" s="3088">
        <v>0</v>
      </c>
      <c r="H34" s="3088">
        <v>0</v>
      </c>
      <c r="I34" s="3084">
        <v>0</v>
      </c>
    </row>
    <row r="35" spans="1:9" ht="12" customHeight="1">
      <c r="A35" s="3086"/>
      <c r="B35" s="3087"/>
      <c r="C35" s="3085"/>
      <c r="D35" s="3085"/>
      <c r="E35" s="3089"/>
      <c r="F35" s="3089"/>
      <c r="G35" s="3089"/>
      <c r="H35" s="3089"/>
      <c r="I35" s="3084"/>
    </row>
    <row r="36" spans="1:9" ht="20.25" customHeight="1" hidden="1">
      <c r="A36" s="3086"/>
      <c r="B36" s="3087"/>
      <c r="C36" s="3085"/>
      <c r="D36" s="3085"/>
      <c r="E36" s="3090"/>
      <c r="F36" s="3090"/>
      <c r="G36" s="3090"/>
      <c r="H36" s="3090"/>
      <c r="I36" s="3084"/>
    </row>
    <row r="37" spans="1:9" ht="27.75" customHeight="1">
      <c r="A37" s="1056">
        <v>10</v>
      </c>
      <c r="B37" s="1048" t="s">
        <v>662</v>
      </c>
      <c r="C37" s="1044">
        <f>D37</f>
        <v>0</v>
      </c>
      <c r="D37" s="1044">
        <v>0</v>
      </c>
      <c r="E37" s="1044">
        <v>0</v>
      </c>
      <c r="F37" s="1044">
        <v>0</v>
      </c>
      <c r="G37" s="1044">
        <v>0</v>
      </c>
      <c r="H37" s="1044">
        <v>0</v>
      </c>
      <c r="I37" s="1057">
        <v>0</v>
      </c>
    </row>
    <row r="38" spans="1:9" ht="32.25" customHeight="1" thickBot="1">
      <c r="A38" s="1058">
        <v>11</v>
      </c>
      <c r="B38" s="1059" t="s">
        <v>661</v>
      </c>
      <c r="C38" s="1060">
        <f>D38</f>
        <v>0</v>
      </c>
      <c r="D38" s="1060">
        <v>0</v>
      </c>
      <c r="E38" s="1060">
        <v>0</v>
      </c>
      <c r="F38" s="1060">
        <v>0</v>
      </c>
      <c r="G38" s="1060">
        <v>0</v>
      </c>
      <c r="H38" s="1060">
        <v>0</v>
      </c>
      <c r="I38" s="1061">
        <v>0</v>
      </c>
    </row>
    <row r="39" ht="15.75">
      <c r="A39" s="1042" t="s">
        <v>655</v>
      </c>
    </row>
    <row r="40" ht="15.75">
      <c r="A40" s="1042" t="s">
        <v>665</v>
      </c>
    </row>
    <row r="41" ht="15.75">
      <c r="A41" s="1042" t="s">
        <v>1589</v>
      </c>
    </row>
    <row r="42" ht="15.75">
      <c r="A42" s="1042"/>
    </row>
    <row r="43" ht="15.75">
      <c r="A43" s="1041"/>
    </row>
    <row r="44" ht="15.75">
      <c r="A44" s="1042"/>
    </row>
  </sheetData>
  <sheetProtection/>
  <mergeCells count="72">
    <mergeCell ref="C19:C20"/>
    <mergeCell ref="D19:D20"/>
    <mergeCell ref="A19:A20"/>
    <mergeCell ref="B19:B20"/>
    <mergeCell ref="E19:E20"/>
    <mergeCell ref="A21:A22"/>
    <mergeCell ref="C21:C22"/>
    <mergeCell ref="D21:D22"/>
    <mergeCell ref="E21:E22"/>
    <mergeCell ref="B21:B22"/>
    <mergeCell ref="I21:I22"/>
    <mergeCell ref="B24:B26"/>
    <mergeCell ref="C27:C30"/>
    <mergeCell ref="I27:I30"/>
    <mergeCell ref="D27:D30"/>
    <mergeCell ref="G24:G26"/>
    <mergeCell ref="G19:G20"/>
    <mergeCell ref="H19:H20"/>
    <mergeCell ref="I24:I26"/>
    <mergeCell ref="I19:I20"/>
    <mergeCell ref="A24:A26"/>
    <mergeCell ref="C24:C26"/>
    <mergeCell ref="D24:D26"/>
    <mergeCell ref="E24:E26"/>
    <mergeCell ref="F24:F26"/>
    <mergeCell ref="F21:F22"/>
    <mergeCell ref="C34:C36"/>
    <mergeCell ref="E34:E36"/>
    <mergeCell ref="A1:I1"/>
    <mergeCell ref="A2:I2"/>
    <mergeCell ref="A3:I3"/>
    <mergeCell ref="A4:I4"/>
    <mergeCell ref="H31:H33"/>
    <mergeCell ref="I31:I33"/>
    <mergeCell ref="H24:H26"/>
    <mergeCell ref="A31:A33"/>
    <mergeCell ref="F34:F36"/>
    <mergeCell ref="G34:G36"/>
    <mergeCell ref="D31:D33"/>
    <mergeCell ref="E31:E33"/>
    <mergeCell ref="F31:F33"/>
    <mergeCell ref="G31:G33"/>
    <mergeCell ref="E11:E15"/>
    <mergeCell ref="F11:F15"/>
    <mergeCell ref="G11:G15"/>
    <mergeCell ref="H11:H15"/>
    <mergeCell ref="E27:E30"/>
    <mergeCell ref="F27:F30"/>
    <mergeCell ref="G27:G30"/>
    <mergeCell ref="G21:G22"/>
    <mergeCell ref="H21:H22"/>
    <mergeCell ref="F19:F20"/>
    <mergeCell ref="C31:C33"/>
    <mergeCell ref="A6:I6"/>
    <mergeCell ref="A7:I7"/>
    <mergeCell ref="A8:I8"/>
    <mergeCell ref="A9:A15"/>
    <mergeCell ref="B9:B15"/>
    <mergeCell ref="I9:I15"/>
    <mergeCell ref="C9:C15"/>
    <mergeCell ref="D9:D15"/>
    <mergeCell ref="E9:H9"/>
    <mergeCell ref="G5:I5"/>
    <mergeCell ref="I34:I36"/>
    <mergeCell ref="D34:D36"/>
    <mergeCell ref="A34:A36"/>
    <mergeCell ref="B31:B33"/>
    <mergeCell ref="B34:B36"/>
    <mergeCell ref="B27:B30"/>
    <mergeCell ref="A27:A30"/>
    <mergeCell ref="H27:H30"/>
    <mergeCell ref="H34:H3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5"/>
  <sheetViews>
    <sheetView zoomScale="87" zoomScaleNormal="87" zoomScalePageLayoutView="0" workbookViewId="0" topLeftCell="C150">
      <selection activeCell="I70" sqref="I70"/>
    </sheetView>
  </sheetViews>
  <sheetFormatPr defaultColWidth="9.00390625" defaultRowHeight="12.75"/>
  <cols>
    <col min="1" max="1" width="7.125" style="0" hidden="1" customWidth="1"/>
    <col min="2" max="2" width="64.625" style="0" customWidth="1"/>
    <col min="3" max="3" width="8.625" style="0" customWidth="1"/>
    <col min="4" max="4" width="8.375" style="0" customWidth="1"/>
    <col min="5" max="5" width="10.375" style="0" customWidth="1"/>
    <col min="6" max="6" width="5.75390625" style="0" customWidth="1"/>
    <col min="7" max="7" width="10.75390625" style="0" customWidth="1"/>
    <col min="8" max="8" width="12.375" style="0" customWidth="1"/>
    <col min="9" max="9" width="11.625" style="0" customWidth="1"/>
  </cols>
  <sheetData>
    <row r="1" spans="1:9" ht="15">
      <c r="A1" s="1068"/>
      <c r="B1" s="3127" t="s">
        <v>1238</v>
      </c>
      <c r="C1" s="3127"/>
      <c r="D1" s="3127"/>
      <c r="E1" s="3127"/>
      <c r="F1" s="3127"/>
      <c r="G1" s="3127"/>
      <c r="H1" s="3127"/>
      <c r="I1" s="3127"/>
    </row>
    <row r="2" spans="1:9" ht="15">
      <c r="A2" s="1068"/>
      <c r="B2" s="3127" t="s">
        <v>1374</v>
      </c>
      <c r="C2" s="3127"/>
      <c r="D2" s="3127"/>
      <c r="E2" s="3127"/>
      <c r="F2" s="3127"/>
      <c r="G2" s="3127"/>
      <c r="H2" s="3127"/>
      <c r="I2" s="3127"/>
    </row>
    <row r="3" spans="1:9" ht="15">
      <c r="A3" s="1068"/>
      <c r="B3" s="3127" t="s">
        <v>1705</v>
      </c>
      <c r="C3" s="3127"/>
      <c r="D3" s="3127"/>
      <c r="E3" s="3127"/>
      <c r="F3" s="3127"/>
      <c r="G3" s="3127"/>
      <c r="H3" s="3127"/>
      <c r="I3" s="3127"/>
    </row>
    <row r="4" spans="1:9" ht="15" hidden="1">
      <c r="A4" s="1068"/>
      <c r="B4" s="3127" t="s">
        <v>1473</v>
      </c>
      <c r="C4" s="3127"/>
      <c r="D4" s="3127"/>
      <c r="E4" s="3127"/>
      <c r="F4" s="3127"/>
      <c r="G4" s="3127"/>
      <c r="H4" s="3127"/>
      <c r="I4" s="3127"/>
    </row>
    <row r="5" spans="1:9" ht="15.75" customHeight="1">
      <c r="A5" s="3133" t="s">
        <v>1376</v>
      </c>
      <c r="B5" s="3133"/>
      <c r="C5" s="3133"/>
      <c r="D5" s="3133"/>
      <c r="E5" s="3133"/>
      <c r="F5" s="3133"/>
      <c r="G5" s="3133"/>
      <c r="H5" s="3133"/>
      <c r="I5" s="3133"/>
    </row>
    <row r="6" spans="1:9" ht="15.75" customHeight="1">
      <c r="A6" s="3133" t="s">
        <v>1377</v>
      </c>
      <c r="B6" s="3133"/>
      <c r="C6" s="3133"/>
      <c r="D6" s="3133"/>
      <c r="E6" s="3133"/>
      <c r="F6" s="3133"/>
      <c r="G6" s="3133"/>
      <c r="H6" s="3133"/>
      <c r="I6" s="3133"/>
    </row>
    <row r="7" spans="1:9" ht="19.5" thickBot="1">
      <c r="A7" s="3134" t="s">
        <v>1706</v>
      </c>
      <c r="B7" s="3134"/>
      <c r="C7" s="3134"/>
      <c r="D7" s="3134"/>
      <c r="E7" s="3134"/>
      <c r="F7" s="3134"/>
      <c r="G7" s="3134"/>
      <c r="H7" s="3134"/>
      <c r="I7" s="3134"/>
    </row>
    <row r="8" spans="1:9" ht="19.5" thickBot="1">
      <c r="A8" s="1602"/>
      <c r="B8" s="3128" t="s">
        <v>1392</v>
      </c>
      <c r="C8" s="3129"/>
      <c r="D8" s="3129"/>
      <c r="E8" s="3129"/>
      <c r="F8" s="3129"/>
      <c r="G8" s="2827" t="s">
        <v>1708</v>
      </c>
      <c r="H8" s="2828">
        <v>2016</v>
      </c>
      <c r="I8" s="2829">
        <v>2017</v>
      </c>
    </row>
    <row r="9" spans="1:9" ht="31.5" customHeight="1" thickBot="1">
      <c r="A9" s="1609"/>
      <c r="B9" s="3141" t="s">
        <v>1379</v>
      </c>
      <c r="C9" s="3142"/>
      <c r="D9" s="3142"/>
      <c r="E9" s="3142"/>
      <c r="F9" s="3142"/>
      <c r="G9" s="2830">
        <f>SUM(G10:G12)</f>
        <v>118000</v>
      </c>
      <c r="H9" s="2830">
        <f>SUM(H10:H12)</f>
        <v>124026.6144</v>
      </c>
      <c r="I9" s="2835">
        <f>SUM(I10:I12)</f>
        <v>130470.48012000002</v>
      </c>
    </row>
    <row r="10" spans="1:9" ht="18.75">
      <c r="A10" s="1610"/>
      <c r="B10" s="3135" t="s">
        <v>1059</v>
      </c>
      <c r="C10" s="3136"/>
      <c r="D10" s="3136"/>
      <c r="E10" s="3136"/>
      <c r="F10" s="3137"/>
      <c r="G10" s="2831">
        <f>'ДОХ.Пр.1'!E22</f>
        <v>99084.928</v>
      </c>
      <c r="H10" s="2887">
        <f>G10*1.05</f>
        <v>104039.1744</v>
      </c>
      <c r="I10" s="2888">
        <f>H10*1.05</f>
        <v>109241.13312000001</v>
      </c>
    </row>
    <row r="11" spans="1:9" ht="18.75">
      <c r="A11" s="1610"/>
      <c r="B11" s="3130" t="s">
        <v>1060</v>
      </c>
      <c r="C11" s="3131"/>
      <c r="D11" s="3131"/>
      <c r="E11" s="3131"/>
      <c r="F11" s="3132"/>
      <c r="G11" s="2832">
        <f>'ДОХ.Пр.1'!E44</f>
        <v>2626.8</v>
      </c>
      <c r="H11" s="2889">
        <f>G11*1.05</f>
        <v>2758.1400000000003</v>
      </c>
      <c r="I11" s="2890">
        <f>H11*1.05</f>
        <v>2896.0470000000005</v>
      </c>
    </row>
    <row r="12" spans="1:9" ht="18.75">
      <c r="A12" s="1610"/>
      <c r="B12" s="3130" t="s">
        <v>1382</v>
      </c>
      <c r="C12" s="3131"/>
      <c r="D12" s="3131"/>
      <c r="E12" s="3131"/>
      <c r="F12" s="3132"/>
      <c r="G12" s="2832">
        <f>SUM(G13:G17)</f>
        <v>16288.272</v>
      </c>
      <c r="H12" s="2832">
        <f>SUM(H13:H17)</f>
        <v>17229.3</v>
      </c>
      <c r="I12" s="2891">
        <f>SUM(I13:I17)</f>
        <v>18333.3</v>
      </c>
    </row>
    <row r="13" spans="1:9" ht="15" customHeight="1">
      <c r="A13" s="1610"/>
      <c r="B13" s="3143" t="s">
        <v>500</v>
      </c>
      <c r="C13" s="3144"/>
      <c r="D13" s="3144"/>
      <c r="E13" s="3144"/>
      <c r="F13" s="3145"/>
      <c r="G13" s="2833">
        <v>0</v>
      </c>
      <c r="H13" s="2892">
        <v>0</v>
      </c>
      <c r="I13" s="2893">
        <v>0</v>
      </c>
    </row>
    <row r="14" spans="1:9" ht="31.5" customHeight="1">
      <c r="A14" s="1610"/>
      <c r="B14" s="3143" t="str">
        <f>'ДОХ.Пр.1'!D96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144"/>
      <c r="D14" s="3144"/>
      <c r="E14" s="3144"/>
      <c r="F14" s="3145"/>
      <c r="G14" s="2833">
        <f>'ДОХ.Пр.1'!E96</f>
        <v>4515.072</v>
      </c>
      <c r="H14" s="2892">
        <f>H139</f>
        <v>4790.200000000001</v>
      </c>
      <c r="I14" s="2893">
        <f>I139</f>
        <v>5173.8</v>
      </c>
    </row>
    <row r="15" spans="1:9" ht="28.5" customHeight="1">
      <c r="A15" s="1610"/>
      <c r="B15" s="3143" t="str">
        <f>'ДОХ.Пр.1'!D97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144"/>
      <c r="D15" s="3144"/>
      <c r="E15" s="3144"/>
      <c r="F15" s="3145"/>
      <c r="G15" s="2833">
        <f>'ДОХ.Пр.1'!E97</f>
        <v>5.6</v>
      </c>
      <c r="H15" s="2892">
        <f>H48</f>
        <v>5.9</v>
      </c>
      <c r="I15" s="2893">
        <f>I48</f>
        <v>6.2</v>
      </c>
    </row>
    <row r="16" spans="1:9" ht="29.25" customHeight="1">
      <c r="A16" s="1610"/>
      <c r="B16" s="3146" t="str">
        <f>'ДОХ.Пр.1'!D100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147"/>
      <c r="D16" s="3147"/>
      <c r="E16" s="3147"/>
      <c r="F16" s="3148"/>
      <c r="G16" s="2833">
        <f>'ДОХ.Пр.1'!E100</f>
        <v>9259.8</v>
      </c>
      <c r="H16" s="2892">
        <f>H142</f>
        <v>9787.4</v>
      </c>
      <c r="I16" s="2893">
        <f>I142</f>
        <v>10277</v>
      </c>
    </row>
    <row r="17" spans="1:9" ht="29.25" customHeight="1" thickBot="1">
      <c r="A17" s="1610"/>
      <c r="B17" s="3149" t="str">
        <f>'ДОХ.Пр.1'!D101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150"/>
      <c r="D17" s="3150"/>
      <c r="E17" s="3150"/>
      <c r="F17" s="3151"/>
      <c r="G17" s="2834">
        <f>'ДОХ.Пр.1'!E101</f>
        <v>2507.8</v>
      </c>
      <c r="H17" s="2894">
        <f>H144</f>
        <v>2645.8</v>
      </c>
      <c r="I17" s="2895">
        <f>I144</f>
        <v>2876.3</v>
      </c>
    </row>
    <row r="18" spans="1:9" ht="39" customHeight="1" thickBot="1">
      <c r="A18" s="1609"/>
      <c r="B18" s="3152" t="s">
        <v>1383</v>
      </c>
      <c r="C18" s="3153"/>
      <c r="D18" s="3153"/>
      <c r="E18" s="3153"/>
      <c r="F18" s="3153"/>
      <c r="G18" s="2830" t="e">
        <f>G24+G38+G21</f>
        <v>#REF!</v>
      </c>
      <c r="H18" s="2830" t="e">
        <f>H24+H38+H21</f>
        <v>#REF!</v>
      </c>
      <c r="I18" s="2835" t="e">
        <f>I24+I38+I21</f>
        <v>#REF!</v>
      </c>
    </row>
    <row r="19" spans="1:9" ht="25.5" thickBot="1">
      <c r="A19" s="1583" t="s">
        <v>1065</v>
      </c>
      <c r="B19" s="2836" t="s">
        <v>300</v>
      </c>
      <c r="C19" s="2837" t="s">
        <v>532</v>
      </c>
      <c r="D19" s="2911" t="s">
        <v>313</v>
      </c>
      <c r="E19" s="2838" t="s">
        <v>1555</v>
      </c>
      <c r="F19" s="2839" t="s">
        <v>1556</v>
      </c>
      <c r="G19" s="2840" t="s">
        <v>1474</v>
      </c>
      <c r="H19" s="2841" t="s">
        <v>1387</v>
      </c>
      <c r="I19" s="2841" t="s">
        <v>1475</v>
      </c>
    </row>
    <row r="20" spans="1:9" ht="13.5" thickBot="1">
      <c r="A20" s="426" t="s">
        <v>914</v>
      </c>
      <c r="B20" s="2842">
        <v>2</v>
      </c>
      <c r="C20" s="2843" t="s">
        <v>560</v>
      </c>
      <c r="D20" s="2844" t="s">
        <v>847</v>
      </c>
      <c r="E20" s="2844" t="s">
        <v>382</v>
      </c>
      <c r="F20" s="2845" t="s">
        <v>383</v>
      </c>
      <c r="G20" s="2846">
        <v>7</v>
      </c>
      <c r="H20" s="2847">
        <v>8</v>
      </c>
      <c r="I20" s="2847">
        <v>9</v>
      </c>
    </row>
    <row r="21" spans="1:9" ht="13.5" hidden="1" thickBot="1">
      <c r="A21" s="1964"/>
      <c r="B21" s="2848" t="s">
        <v>1457</v>
      </c>
      <c r="C21" s="2849" t="s">
        <v>1112</v>
      </c>
      <c r="D21" s="2850"/>
      <c r="E21" s="2850"/>
      <c r="F21" s="2851"/>
      <c r="G21" s="2852">
        <f aca="true" t="shared" si="0" ref="G21:I22">G22</f>
        <v>0</v>
      </c>
      <c r="H21" s="2853">
        <f t="shared" si="0"/>
        <v>0</v>
      </c>
      <c r="I21" s="2853">
        <f t="shared" si="0"/>
        <v>0</v>
      </c>
    </row>
    <row r="22" spans="1:9" ht="12.75" hidden="1">
      <c r="A22" s="1964"/>
      <c r="B22" s="2002" t="s">
        <v>132</v>
      </c>
      <c r="C22" s="1842">
        <v>917</v>
      </c>
      <c r="D22" s="1842" t="s">
        <v>545</v>
      </c>
      <c r="E22" s="2003"/>
      <c r="F22" s="2005"/>
      <c r="G22" s="2008">
        <f t="shared" si="0"/>
        <v>0</v>
      </c>
      <c r="H22" s="1958">
        <f t="shared" si="0"/>
        <v>0</v>
      </c>
      <c r="I22" s="1958">
        <f t="shared" si="0"/>
        <v>0</v>
      </c>
    </row>
    <row r="23" spans="1:9" ht="13.5" hidden="1" thickBot="1">
      <c r="A23" s="1964"/>
      <c r="B23" s="2004" t="str">
        <f>'Бюд.р.'!A9</f>
        <v>Обеспечение проведения выборов и референдумов</v>
      </c>
      <c r="C23" s="1950">
        <f>'Бюд.р.'!B9</f>
        <v>917</v>
      </c>
      <c r="D23" s="1950">
        <f>'Бюд.р.'!C9</f>
        <v>107</v>
      </c>
      <c r="E23" s="2854"/>
      <c r="F23" s="2855"/>
      <c r="G23" s="2856">
        <f>'Бюд.р.'!H9</f>
        <v>0</v>
      </c>
      <c r="H23" s="2857">
        <v>0</v>
      </c>
      <c r="I23" s="2857">
        <v>0</v>
      </c>
    </row>
    <row r="24" spans="1:9" ht="13.5" thickBot="1">
      <c r="A24" s="1965"/>
      <c r="B24" s="2858" t="str">
        <f>'Бюд.р.'!A57</f>
        <v>МУНИЦИПАЛЬНЫЙ СОВЕТ МО МО ОЗЕРО ДОЛГОЕ</v>
      </c>
      <c r="C24" s="2859">
        <v>925</v>
      </c>
      <c r="D24" s="2859"/>
      <c r="E24" s="2859"/>
      <c r="F24" s="2860"/>
      <c r="G24" s="2861">
        <f>G25</f>
        <v>3428.000000000001</v>
      </c>
      <c r="H24" s="2861">
        <f>H25</f>
        <v>3599.400000000001</v>
      </c>
      <c r="I24" s="2862">
        <f>I25</f>
        <v>3779.370000000001</v>
      </c>
    </row>
    <row r="25" spans="1:9" ht="13.5" thickBot="1">
      <c r="A25" s="1966" t="s">
        <v>840</v>
      </c>
      <c r="B25" s="2002" t="s">
        <v>132</v>
      </c>
      <c r="C25" s="1842" t="s">
        <v>113</v>
      </c>
      <c r="D25" s="1842" t="s">
        <v>545</v>
      </c>
      <c r="E25" s="1842"/>
      <c r="F25" s="1936"/>
      <c r="G25" s="2009">
        <f>G26+G29</f>
        <v>3428.000000000001</v>
      </c>
      <c r="H25" s="2009">
        <f>H26+H29</f>
        <v>3599.400000000001</v>
      </c>
      <c r="I25" s="2823">
        <f>I26+I29</f>
        <v>3779.370000000001</v>
      </c>
    </row>
    <row r="26" spans="1:9" ht="24">
      <c r="A26" s="1967" t="s">
        <v>914</v>
      </c>
      <c r="B26" s="2796" t="s">
        <v>162</v>
      </c>
      <c r="C26" s="1951" t="s">
        <v>113</v>
      </c>
      <c r="D26" s="1951" t="s">
        <v>544</v>
      </c>
      <c r="E26" s="1951"/>
      <c r="F26" s="2007"/>
      <c r="G26" s="2797">
        <f aca="true" t="shared" si="1" ref="G26:I27">G27</f>
        <v>1117.2340000000002</v>
      </c>
      <c r="H26" s="2016">
        <f t="shared" si="1"/>
        <v>1173.0957000000003</v>
      </c>
      <c r="I26" s="2016">
        <f t="shared" si="1"/>
        <v>1231.7504850000005</v>
      </c>
    </row>
    <row r="27" spans="1:9" ht="15" customHeight="1">
      <c r="A27" s="1968" t="s">
        <v>328</v>
      </c>
      <c r="B27" s="1995" t="s">
        <v>547</v>
      </c>
      <c r="C27" s="1841" t="s">
        <v>113</v>
      </c>
      <c r="D27" s="1841" t="s">
        <v>544</v>
      </c>
      <c r="E27" s="1841" t="s">
        <v>548</v>
      </c>
      <c r="F27" s="1935"/>
      <c r="G27" s="2010">
        <f t="shared" si="1"/>
        <v>1117.2340000000002</v>
      </c>
      <c r="H27" s="2896">
        <f t="shared" si="1"/>
        <v>1173.0957000000003</v>
      </c>
      <c r="I27" s="2896">
        <f t="shared" si="1"/>
        <v>1231.7504850000005</v>
      </c>
    </row>
    <row r="28" spans="1:9" ht="39" customHeight="1">
      <c r="A28" s="1969" t="s">
        <v>239</v>
      </c>
      <c r="B28" s="1995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8" s="1841" t="s">
        <v>113</v>
      </c>
      <c r="D28" s="1841" t="s">
        <v>544</v>
      </c>
      <c r="E28" s="1841" t="str">
        <f>'Бюд.р.'!D61</f>
        <v>002  01 00</v>
      </c>
      <c r="F28" s="1935">
        <f>'Бюд.р.'!F61</f>
        <v>100</v>
      </c>
      <c r="G28" s="2010">
        <f>'Бюд.р.'!H62</f>
        <v>1117.2340000000002</v>
      </c>
      <c r="H28" s="2897">
        <f>G28*1.05</f>
        <v>1173.0957000000003</v>
      </c>
      <c r="I28" s="2897">
        <f>H28*1.05</f>
        <v>1231.7504850000005</v>
      </c>
    </row>
    <row r="29" spans="1:9" ht="41.25" customHeight="1">
      <c r="A29" s="1969"/>
      <c r="B29" s="2798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29" s="1951">
        <v>925</v>
      </c>
      <c r="D29" s="2194" t="s">
        <v>562</v>
      </c>
      <c r="E29" s="1951"/>
      <c r="F29" s="2007"/>
      <c r="G29" s="2797">
        <f>G30+G32+G34</f>
        <v>2310.7660000000005</v>
      </c>
      <c r="H29" s="2797">
        <f>H30+H32+H34</f>
        <v>2426.3043000000007</v>
      </c>
      <c r="I29" s="2016">
        <f>I30+I32+I34</f>
        <v>2547.6195150000003</v>
      </c>
    </row>
    <row r="30" spans="1:9" ht="26.25" customHeight="1">
      <c r="A30" s="1969"/>
      <c r="B30" s="2798" t="str">
        <f>'Бюд.р.'!A68</f>
        <v>ДЕПУТАТЫ, ОСУЩЕСТВЛЯЮЩИЕ СВОЮ ДЕЯТЕЛЬНОСТЬ НА ПОСТОЯННОЙ ОСНОВЕ</v>
      </c>
      <c r="C30" s="1951">
        <v>925</v>
      </c>
      <c r="D30" s="2194" t="s">
        <v>562</v>
      </c>
      <c r="E30" s="1951" t="str">
        <f>'Бюд.р.'!D68</f>
        <v>002  03 01</v>
      </c>
      <c r="F30" s="2007"/>
      <c r="G30" s="2797">
        <f>G31</f>
        <v>960.6400000000001</v>
      </c>
      <c r="H30" s="2797">
        <f>H31</f>
        <v>1008.6720000000001</v>
      </c>
      <c r="I30" s="2016">
        <f>I31</f>
        <v>1059.1056</v>
      </c>
    </row>
    <row r="31" spans="1:9" ht="38.25" customHeight="1">
      <c r="A31" s="1970" t="s">
        <v>1034</v>
      </c>
      <c r="B31" s="1995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1" s="1841" t="s">
        <v>113</v>
      </c>
      <c r="D31" s="1841" t="s">
        <v>562</v>
      </c>
      <c r="E31" s="1841" t="str">
        <f>'Бюд.р.'!D69</f>
        <v>002  03 01</v>
      </c>
      <c r="F31" s="1935">
        <f>'Бюд.р.'!F69</f>
        <v>100</v>
      </c>
      <c r="G31" s="2010">
        <f>'Бюд.р.'!H69</f>
        <v>960.6400000000001</v>
      </c>
      <c r="H31" s="2896">
        <f>G31*1.05</f>
        <v>1008.6720000000001</v>
      </c>
      <c r="I31" s="2896">
        <f>H31*1.05</f>
        <v>1059.1056</v>
      </c>
    </row>
    <row r="32" spans="1:9" ht="22.5">
      <c r="A32" s="1968" t="s">
        <v>612</v>
      </c>
      <c r="B32" s="1996" t="s">
        <v>1264</v>
      </c>
      <c r="C32" s="1921">
        <v>925</v>
      </c>
      <c r="D32" s="1921">
        <v>103</v>
      </c>
      <c r="E32" s="1921" t="str">
        <f>'Бюд.р.'!D77</f>
        <v>002  03 02</v>
      </c>
      <c r="F32" s="1922"/>
      <c r="G32" s="2011">
        <f>G33</f>
        <v>264.6</v>
      </c>
      <c r="H32" s="2824">
        <f>H33</f>
        <v>277.83000000000004</v>
      </c>
      <c r="I32" s="2824">
        <f>I33</f>
        <v>291.72150000000005</v>
      </c>
    </row>
    <row r="33" spans="1:9" ht="38.25" customHeight="1">
      <c r="A33" s="1969" t="s">
        <v>246</v>
      </c>
      <c r="B33" s="1926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1924">
        <v>925</v>
      </c>
      <c r="D33" s="1924">
        <v>103</v>
      </c>
      <c r="E33" s="1924" t="str">
        <f>'Бюд.р.'!D78</f>
        <v>002  03 02</v>
      </c>
      <c r="F33" s="1925">
        <f>'Бюд.р.'!F78</f>
        <v>100</v>
      </c>
      <c r="G33" s="2012">
        <f>'Бюд.р.'!H78</f>
        <v>264.6</v>
      </c>
      <c r="H33" s="2898">
        <f>G33*1.05</f>
        <v>277.83000000000004</v>
      </c>
      <c r="I33" s="2898">
        <f>H33*1.05</f>
        <v>291.72150000000005</v>
      </c>
    </row>
    <row r="34" spans="1:9" ht="12.75">
      <c r="A34" s="1968" t="s">
        <v>254</v>
      </c>
      <c r="B34" s="1996" t="str">
        <f>'Бюд.р.'!A82</f>
        <v>АППАРАТ ПРЕДСТАВИТЕЛЬНОГО ОРГАНА МУНИЦИПАЛЬНОГО ОБРАЗОВАНИЯ</v>
      </c>
      <c r="C34" s="1921">
        <v>925</v>
      </c>
      <c r="D34" s="1921">
        <v>103</v>
      </c>
      <c r="E34" s="1921" t="str">
        <f>'Бюд.р.'!D82</f>
        <v>002  04 00</v>
      </c>
      <c r="F34" s="1922"/>
      <c r="G34" s="2011">
        <f>SUM(G35:G37)</f>
        <v>1085.526</v>
      </c>
      <c r="H34" s="2011">
        <f>SUM(H35:H37)</f>
        <v>1139.8023000000003</v>
      </c>
      <c r="I34" s="2824">
        <f>SUM(I35:I37)</f>
        <v>1196.7924150000001</v>
      </c>
    </row>
    <row r="35" spans="1:9" ht="33.75" customHeight="1">
      <c r="A35" s="1971" t="s">
        <v>165</v>
      </c>
      <c r="B35" s="1997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1924">
        <v>925</v>
      </c>
      <c r="D35" s="1924">
        <v>103</v>
      </c>
      <c r="E35" s="1924" t="str">
        <f>'Бюд.р.'!D83</f>
        <v>002  04 00</v>
      </c>
      <c r="F35" s="1925">
        <f>'Бюд.р.'!F83</f>
        <v>100</v>
      </c>
      <c r="G35" s="2012">
        <f>'Бюд.р.'!H83</f>
        <v>894.767</v>
      </c>
      <c r="H35" s="2898">
        <f aca="true" t="shared" si="2" ref="H35:I37">G35*1.05</f>
        <v>939.5053500000001</v>
      </c>
      <c r="I35" s="2898">
        <f t="shared" si="2"/>
        <v>986.4806175000002</v>
      </c>
    </row>
    <row r="36" spans="1:9" ht="12.75">
      <c r="A36" s="1971" t="s">
        <v>1255</v>
      </c>
      <c r="B36" s="1926" t="str">
        <f>'Бюд.р.'!A89</f>
        <v>Закупка товаров, работ и услуг  для государственных (муниципальных) нужд</v>
      </c>
      <c r="C36" s="1924">
        <v>925</v>
      </c>
      <c r="D36" s="1924">
        <v>103</v>
      </c>
      <c r="E36" s="1924" t="str">
        <f>'Бюд.р.'!D89</f>
        <v>002 04 00</v>
      </c>
      <c r="F36" s="1925">
        <f>'Бюд.р.'!F89</f>
        <v>200</v>
      </c>
      <c r="G36" s="2012">
        <f>'Бюд.р.'!H89</f>
        <v>187.56</v>
      </c>
      <c r="H36" s="2898">
        <f t="shared" si="2"/>
        <v>196.93800000000002</v>
      </c>
      <c r="I36" s="2898">
        <f t="shared" si="2"/>
        <v>206.78490000000002</v>
      </c>
    </row>
    <row r="37" spans="1:9" ht="13.5" thickBot="1">
      <c r="A37" s="1971" t="s">
        <v>1256</v>
      </c>
      <c r="B37" s="1926" t="str">
        <f>'Бюд.р.'!A99</f>
        <v>Иные бюджетные ассигнования</v>
      </c>
      <c r="C37" s="1924">
        <v>925</v>
      </c>
      <c r="D37" s="1924">
        <v>103</v>
      </c>
      <c r="E37" s="1924" t="str">
        <f>'Бюд.р.'!D99</f>
        <v>002  04 00</v>
      </c>
      <c r="F37" s="1925">
        <f>'Бюд.р.'!F99</f>
        <v>800</v>
      </c>
      <c r="G37" s="2012">
        <f>'Бюд.р.'!H99</f>
        <v>3.199</v>
      </c>
      <c r="H37" s="2898">
        <f t="shared" si="2"/>
        <v>3.35895</v>
      </c>
      <c r="I37" s="2898">
        <f t="shared" si="2"/>
        <v>3.5268975000000005</v>
      </c>
    </row>
    <row r="38" spans="1:9" ht="13.5" thickBot="1">
      <c r="A38" s="1967" t="s">
        <v>560</v>
      </c>
      <c r="B38" s="2863" t="s">
        <v>546</v>
      </c>
      <c r="C38" s="2864" t="s">
        <v>747</v>
      </c>
      <c r="D38" s="2864"/>
      <c r="E38" s="2864"/>
      <c r="F38" s="2865"/>
      <c r="G38" s="2866" t="e">
        <f>G39+G72+G78+G85+G107+G111+G127+G134+G146+G150</f>
        <v>#REF!</v>
      </c>
      <c r="H38" s="2867" t="e">
        <f>H39+H72+H78+H85+H107+H111+H127+H134+H146+H150</f>
        <v>#REF!</v>
      </c>
      <c r="I38" s="2867" t="e">
        <f>I39+I72+I78+I85+I107+I111+I127+I134+I146+I150</f>
        <v>#REF!</v>
      </c>
    </row>
    <row r="39" spans="1:9" ht="12.75">
      <c r="A39" s="1968" t="s">
        <v>316</v>
      </c>
      <c r="B39" s="2002" t="s">
        <v>132</v>
      </c>
      <c r="C39" s="1842" t="s">
        <v>747</v>
      </c>
      <c r="D39" s="1842" t="s">
        <v>545</v>
      </c>
      <c r="E39" s="1842"/>
      <c r="F39" s="1936"/>
      <c r="G39" s="2013" t="e">
        <f>G40+G50+G53</f>
        <v>#REF!</v>
      </c>
      <c r="H39" s="2899" t="e">
        <f>H40+H50+H53</f>
        <v>#REF!</v>
      </c>
      <c r="I39" s="2899" t="e">
        <f>I40+I50+I53</f>
        <v>#REF!</v>
      </c>
    </row>
    <row r="40" spans="1:9" ht="48">
      <c r="A40" s="1969" t="s">
        <v>252</v>
      </c>
      <c r="B40" s="1995" t="s">
        <v>1181</v>
      </c>
      <c r="C40" s="1841" t="s">
        <v>747</v>
      </c>
      <c r="D40" s="1841" t="s">
        <v>564</v>
      </c>
      <c r="E40" s="1841"/>
      <c r="F40" s="1935"/>
      <c r="G40" s="2014">
        <f>G41+G43+G48</f>
        <v>26078.6</v>
      </c>
      <c r="H40" s="2014">
        <f>H41+H43+H48</f>
        <v>27382.550000000003</v>
      </c>
      <c r="I40" s="2868">
        <f>I41+I43+I48</f>
        <v>28751.6825</v>
      </c>
    </row>
    <row r="41" spans="1:9" ht="12.75">
      <c r="A41" s="1968" t="s">
        <v>8</v>
      </c>
      <c r="B41" s="2869" t="s">
        <v>117</v>
      </c>
      <c r="C41" s="1921" t="s">
        <v>747</v>
      </c>
      <c r="D41" s="2870" t="s">
        <v>564</v>
      </c>
      <c r="E41" s="1921" t="s">
        <v>565</v>
      </c>
      <c r="F41" s="1922"/>
      <c r="G41" s="2871">
        <f>G42</f>
        <v>1117.234</v>
      </c>
      <c r="H41" s="2873">
        <f>H42</f>
        <v>1173.0957</v>
      </c>
      <c r="I41" s="2873">
        <f>I42</f>
        <v>1231.750485</v>
      </c>
    </row>
    <row r="42" spans="1:9" ht="36.75" customHeight="1">
      <c r="A42" s="1968" t="s">
        <v>9</v>
      </c>
      <c r="B42" s="1997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2" s="2178" t="s">
        <v>747</v>
      </c>
      <c r="D42" s="2183" t="s">
        <v>564</v>
      </c>
      <c r="E42" s="2178" t="str">
        <f>'Бюд.р.'!D152</f>
        <v>002  05 00</v>
      </c>
      <c r="F42" s="1923">
        <f>'Бюд.р.'!F152</f>
        <v>100</v>
      </c>
      <c r="G42" s="2872">
        <f>'Бюд.р.'!H152</f>
        <v>1117.234</v>
      </c>
      <c r="H42" s="2900">
        <f>G42*1.05</f>
        <v>1173.0957</v>
      </c>
      <c r="I42" s="2900">
        <f>H42*1.05</f>
        <v>1231.750485</v>
      </c>
    </row>
    <row r="43" spans="1:9" ht="22.5">
      <c r="A43" s="1969" t="s">
        <v>1257</v>
      </c>
      <c r="B43" s="2869" t="s">
        <v>82</v>
      </c>
      <c r="C43" s="1921" t="s">
        <v>747</v>
      </c>
      <c r="D43" s="2870" t="s">
        <v>564</v>
      </c>
      <c r="E43" s="1921" t="str">
        <f>'Бюд.р.'!D159</f>
        <v>002  06 01</v>
      </c>
      <c r="F43" s="1922"/>
      <c r="G43" s="2871">
        <f>SUM(G44:G47)</f>
        <v>24955.766</v>
      </c>
      <c r="H43" s="2871">
        <f>SUM(H44:H47)</f>
        <v>26203.5543</v>
      </c>
      <c r="I43" s="2873">
        <f>SUM(I44:I47)</f>
        <v>27513.732014999998</v>
      </c>
    </row>
    <row r="44" spans="1:9" ht="32.25" customHeight="1">
      <c r="A44" s="1969" t="s">
        <v>242</v>
      </c>
      <c r="B44" s="1997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4" s="2178">
        <v>968</v>
      </c>
      <c r="D44" s="2183" t="s">
        <v>564</v>
      </c>
      <c r="E44" s="2178" t="str">
        <f>'Бюд.р.'!D159</f>
        <v>002  06 01</v>
      </c>
      <c r="F44" s="1923">
        <f>'Бюд.р.'!F159</f>
        <v>100</v>
      </c>
      <c r="G44" s="2872">
        <f>'Бюд.р.'!H159</f>
        <v>19630.689</v>
      </c>
      <c r="H44" s="2900">
        <f>G44*1.05</f>
        <v>20612.223449999998</v>
      </c>
      <c r="I44" s="2900">
        <f>H44*1.05</f>
        <v>21642.8346225</v>
      </c>
    </row>
    <row r="45" spans="1:9" ht="12.75">
      <c r="A45" s="1969" t="s">
        <v>1258</v>
      </c>
      <c r="B45" s="2874" t="str">
        <f>'Бюд.р.'!A165</f>
        <v>Закупка товаров, работ и услуг  для государственных (муниципальных) нужд</v>
      </c>
      <c r="C45" s="2178">
        <v>968</v>
      </c>
      <c r="D45" s="2183" t="s">
        <v>564</v>
      </c>
      <c r="E45" s="2178" t="str">
        <f>'Бюд.р.'!D166</f>
        <v>002  06 01</v>
      </c>
      <c r="F45" s="1923">
        <f>'Бюд.р.'!F165</f>
        <v>200</v>
      </c>
      <c r="G45" s="2872">
        <f>'Бюд.р.'!H165</f>
        <v>5237.8820000000005</v>
      </c>
      <c r="H45" s="2900">
        <f aca="true" t="shared" si="3" ref="H45:I47">G45*1.05</f>
        <v>5499.776100000001</v>
      </c>
      <c r="I45" s="2900">
        <f t="shared" si="3"/>
        <v>5774.764905000001</v>
      </c>
    </row>
    <row r="46" spans="1:9" ht="12.75">
      <c r="A46" s="1972"/>
      <c r="B46" s="2874" t="str">
        <f>'Бюд.р.'!A187</f>
        <v>Социальное обеспечение и иные выплаты населению</v>
      </c>
      <c r="C46" s="2178">
        <v>968</v>
      </c>
      <c r="D46" s="2183" t="s">
        <v>564</v>
      </c>
      <c r="E46" s="2178" t="str">
        <f>'Бюд.р.'!D187</f>
        <v>002  06 01</v>
      </c>
      <c r="F46" s="1923">
        <f>'Бюд.р.'!F187</f>
        <v>300</v>
      </c>
      <c r="G46" s="2872">
        <f>'Бюд.р.'!H187</f>
        <v>56.595</v>
      </c>
      <c r="H46" s="2900">
        <f t="shared" si="3"/>
        <v>59.42475</v>
      </c>
      <c r="I46" s="2900">
        <f t="shared" si="3"/>
        <v>62.395987500000004</v>
      </c>
    </row>
    <row r="47" spans="1:9" ht="12.75">
      <c r="A47" s="1969" t="s">
        <v>50</v>
      </c>
      <c r="B47" s="2874" t="str">
        <f>'Бюд.р.'!A201</f>
        <v>Иные бюджетные ассигнования</v>
      </c>
      <c r="C47" s="2178">
        <v>968</v>
      </c>
      <c r="D47" s="2183" t="s">
        <v>564</v>
      </c>
      <c r="E47" s="2178" t="str">
        <f>'Бюд.р.'!D201</f>
        <v>002  06 01</v>
      </c>
      <c r="F47" s="1923">
        <f>'Бюд.р.'!F201</f>
        <v>800</v>
      </c>
      <c r="G47" s="2872">
        <f>'Бюд.р.'!H201</f>
        <v>30.6</v>
      </c>
      <c r="H47" s="2900">
        <f t="shared" si="3"/>
        <v>32.13</v>
      </c>
      <c r="I47" s="2900">
        <f t="shared" si="3"/>
        <v>33.73650000000001</v>
      </c>
    </row>
    <row r="48" spans="1:9" ht="41.25" customHeight="1">
      <c r="A48" s="1970" t="s">
        <v>847</v>
      </c>
      <c r="B48" s="2806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48" s="2802">
        <v>968</v>
      </c>
      <c r="D48" s="2803" t="s">
        <v>564</v>
      </c>
      <c r="E48" s="2802" t="str">
        <f>'Бюд.р.'!D208</f>
        <v>002  80 10</v>
      </c>
      <c r="F48" s="2804"/>
      <c r="G48" s="2871">
        <f>G49</f>
        <v>5.6</v>
      </c>
      <c r="H48" s="2873">
        <f>H49</f>
        <v>5.9</v>
      </c>
      <c r="I48" s="2873">
        <f>I49</f>
        <v>6.2</v>
      </c>
    </row>
    <row r="49" spans="1:9" ht="12.75">
      <c r="A49" s="1968" t="s">
        <v>848</v>
      </c>
      <c r="B49" s="1926" t="str">
        <f>'Бюд.р.'!A209</f>
        <v>Закупка товаров, работ и услуг  для государственных (муниципальных) нужд</v>
      </c>
      <c r="C49" s="1924">
        <v>968</v>
      </c>
      <c r="D49" s="2184" t="s">
        <v>564</v>
      </c>
      <c r="E49" s="1924" t="str">
        <f>'Бюд.р.'!D209</f>
        <v>002  80 10</v>
      </c>
      <c r="F49" s="1925">
        <f>'Бюд.р.'!F209</f>
        <v>200</v>
      </c>
      <c r="G49" s="2872">
        <f>'Бюд.р.'!H209</f>
        <v>5.6</v>
      </c>
      <c r="H49" s="2900">
        <v>5.9</v>
      </c>
      <c r="I49" s="2900">
        <v>6.2</v>
      </c>
    </row>
    <row r="50" spans="1:9" ht="12.75">
      <c r="A50" s="1969" t="s">
        <v>523</v>
      </c>
      <c r="B50" s="1999" t="s">
        <v>40</v>
      </c>
      <c r="C50" s="1944">
        <v>968</v>
      </c>
      <c r="D50" s="2794" t="s">
        <v>1600</v>
      </c>
      <c r="E50" s="1944"/>
      <c r="F50" s="1945"/>
      <c r="G50" s="2015">
        <f aca="true" t="shared" si="4" ref="G50:I51">G51</f>
        <v>3659.788</v>
      </c>
      <c r="H50" s="2825">
        <f t="shared" si="4"/>
        <v>3842.7774000000004</v>
      </c>
      <c r="I50" s="2825">
        <f t="shared" si="4"/>
        <v>4034.9162700000006</v>
      </c>
    </row>
    <row r="51" spans="1:9" ht="12.75">
      <c r="A51" s="1970" t="s">
        <v>382</v>
      </c>
      <c r="B51" s="2806" t="s">
        <v>41</v>
      </c>
      <c r="C51" s="2802">
        <v>968</v>
      </c>
      <c r="D51" s="2803" t="s">
        <v>1600</v>
      </c>
      <c r="E51" s="2802" t="s">
        <v>42</v>
      </c>
      <c r="F51" s="2804"/>
      <c r="G51" s="2011">
        <f t="shared" si="4"/>
        <v>3659.788</v>
      </c>
      <c r="H51" s="2824">
        <f t="shared" si="4"/>
        <v>3842.7774000000004</v>
      </c>
      <c r="I51" s="2824">
        <f t="shared" si="4"/>
        <v>4034.9162700000006</v>
      </c>
    </row>
    <row r="52" spans="1:9" ht="12.75">
      <c r="A52" s="1968" t="s">
        <v>908</v>
      </c>
      <c r="B52" s="1949" t="str">
        <f>'Бюд.р.'!A222</f>
        <v>Иные бюджетные ассигнования</v>
      </c>
      <c r="C52" s="1841">
        <v>968</v>
      </c>
      <c r="D52" s="2795" t="s">
        <v>1600</v>
      </c>
      <c r="E52" s="1841" t="str">
        <f>'Бюд.р.'!D222</f>
        <v>070 01 01</v>
      </c>
      <c r="F52" s="1935">
        <f>'Бюд.р.'!F222</f>
        <v>800</v>
      </c>
      <c r="G52" s="2014">
        <f>'Бюд.р.'!H222</f>
        <v>3659.788</v>
      </c>
      <c r="H52" s="2901">
        <f>G52*1.05</f>
        <v>3842.7774000000004</v>
      </c>
      <c r="I52" s="2901">
        <f>H52*1.05</f>
        <v>4034.9162700000006</v>
      </c>
    </row>
    <row r="53" spans="1:9" ht="15" customHeight="1">
      <c r="A53" s="1969" t="s">
        <v>119</v>
      </c>
      <c r="B53" s="2798" t="s">
        <v>498</v>
      </c>
      <c r="C53" s="1951" t="s">
        <v>747</v>
      </c>
      <c r="D53" s="2194" t="s">
        <v>1184</v>
      </c>
      <c r="E53" s="2195"/>
      <c r="F53" s="2274"/>
      <c r="G53" s="2797" t="e">
        <f>G54+G56+G58+G60+G62+G64+G66+G68+G70</f>
        <v>#REF!</v>
      </c>
      <c r="H53" s="2797" t="e">
        <f>H54+H56+H58+H60+H62+H64+H66+H68+H70</f>
        <v>#REF!</v>
      </c>
      <c r="I53" s="2016" t="e">
        <f>I54+I56+I58+I60+I62+I64+I66+I68+I70</f>
        <v>#REF!</v>
      </c>
    </row>
    <row r="54" spans="1:9" ht="28.5" customHeight="1">
      <c r="A54" s="1968" t="s">
        <v>996</v>
      </c>
      <c r="B54" s="2806" t="s">
        <v>1268</v>
      </c>
      <c r="C54" s="2802" t="s">
        <v>747</v>
      </c>
      <c r="D54" s="2803" t="s">
        <v>1184</v>
      </c>
      <c r="E54" s="2814" t="str">
        <f>'Бюд.р.'!D227</f>
        <v>090 01 00</v>
      </c>
      <c r="F54" s="2804"/>
      <c r="G54" s="2011">
        <f>G55</f>
        <v>109.65</v>
      </c>
      <c r="H54" s="2824">
        <f>H55</f>
        <v>115.13250000000001</v>
      </c>
      <c r="I54" s="2824">
        <f>I55</f>
        <v>120.889125</v>
      </c>
    </row>
    <row r="55" spans="1:9" ht="12.75">
      <c r="A55" s="1969" t="s">
        <v>561</v>
      </c>
      <c r="B55" s="1949" t="str">
        <f>'Бюд.р.'!A228</f>
        <v>Закупка товаров, работ и услуг  для государственных (муниципальных) нужд</v>
      </c>
      <c r="C55" s="1841" t="s">
        <v>747</v>
      </c>
      <c r="D55" s="2795" t="s">
        <v>1184</v>
      </c>
      <c r="E55" s="1841" t="str">
        <f>'Бюд.р.'!D228</f>
        <v>090 01 00</v>
      </c>
      <c r="F55" s="1935">
        <f>'Бюд.р.'!F228</f>
        <v>200</v>
      </c>
      <c r="G55" s="2014">
        <f>'Бюд.р.'!H228</f>
        <v>109.65</v>
      </c>
      <c r="H55" s="2901">
        <f>G55*1.05</f>
        <v>115.13250000000001</v>
      </c>
      <c r="I55" s="2901">
        <f>H55*1.05</f>
        <v>120.889125</v>
      </c>
    </row>
    <row r="56" spans="1:9" ht="31.5" customHeight="1">
      <c r="A56" s="1968" t="s">
        <v>1159</v>
      </c>
      <c r="B56" s="2806" t="str">
        <f>'Бюд.р.'!A240</f>
        <v>РАСХОДЫ НА ОСУЩЕСТВЛЕНИЕ ЗАКУПОК ТОВАРОВ, РАБОТ, УСЛУГ ДЛЯ ОБЕСПЕЧЕНИЯ МУНИЦИПАЛЬНЫХ НУЖД</v>
      </c>
      <c r="C56" s="2802">
        <v>968</v>
      </c>
      <c r="D56" s="2803" t="s">
        <v>1184</v>
      </c>
      <c r="E56" s="2802" t="str">
        <f>E57</f>
        <v>092 02 00</v>
      </c>
      <c r="F56" s="2804"/>
      <c r="G56" s="2011">
        <f>G57</f>
        <v>400</v>
      </c>
      <c r="H56" s="2824">
        <f>H57</f>
        <v>420</v>
      </c>
      <c r="I56" s="2824">
        <f>I57</f>
        <v>441</v>
      </c>
    </row>
    <row r="57" spans="1:9" ht="12.75">
      <c r="A57" s="1969" t="s">
        <v>1160</v>
      </c>
      <c r="B57" s="1949" t="str">
        <f>'Бюд.р.'!A241</f>
        <v>Закупка товаров, работ и услуг  для государственных (муниципальных) нужд</v>
      </c>
      <c r="C57" s="1841">
        <v>968</v>
      </c>
      <c r="D57" s="2795" t="s">
        <v>1184</v>
      </c>
      <c r="E57" s="1841" t="str">
        <f>'Бюд.р.'!D241</f>
        <v>092 02 00</v>
      </c>
      <c r="F57" s="1935">
        <f>'Бюд.р.'!F241</f>
        <v>200</v>
      </c>
      <c r="G57" s="2014">
        <f>'Бюд.р.'!H241</f>
        <v>400</v>
      </c>
      <c r="H57" s="2901">
        <f>G57*1.05</f>
        <v>420</v>
      </c>
      <c r="I57" s="2901">
        <f>H57*1.05</f>
        <v>441</v>
      </c>
    </row>
    <row r="58" spans="1:9" ht="12.75">
      <c r="A58" s="1968" t="s">
        <v>1161</v>
      </c>
      <c r="B58" s="2806" t="e">
        <f>'Бюд.р.'!#REF!</f>
        <v>#REF!</v>
      </c>
      <c r="C58" s="2802">
        <v>968</v>
      </c>
      <c r="D58" s="2803" t="s">
        <v>1184</v>
      </c>
      <c r="E58" s="2802" t="e">
        <f>E59</f>
        <v>#REF!</v>
      </c>
      <c r="F58" s="2804"/>
      <c r="G58" s="2011" t="e">
        <f>G59</f>
        <v>#REF!</v>
      </c>
      <c r="H58" s="2824" t="e">
        <f>H59</f>
        <v>#REF!</v>
      </c>
      <c r="I58" s="2824" t="e">
        <f>I59</f>
        <v>#REF!</v>
      </c>
    </row>
    <row r="59" spans="1:9" ht="15.75" customHeight="1">
      <c r="A59" s="1973" t="s">
        <v>1162</v>
      </c>
      <c r="B59" s="1949" t="e">
        <f>'Бюд.р.'!#REF!</f>
        <v>#REF!</v>
      </c>
      <c r="C59" s="1841" t="s">
        <v>747</v>
      </c>
      <c r="D59" s="2795" t="s">
        <v>1184</v>
      </c>
      <c r="E59" s="1841" t="e">
        <f>'Бюд.р.'!#REF!</f>
        <v>#REF!</v>
      </c>
      <c r="F59" s="1935" t="e">
        <f>'Бюд.р.'!#REF!</f>
        <v>#REF!</v>
      </c>
      <c r="G59" s="2014" t="e">
        <f>'Бюд.р.'!#REF!</f>
        <v>#REF!</v>
      </c>
      <c r="H59" s="2901" t="e">
        <f>G59*1.05</f>
        <v>#REF!</v>
      </c>
      <c r="I59" s="2901" t="e">
        <f>H59*1.05</f>
        <v>#REF!</v>
      </c>
    </row>
    <row r="60" spans="1:9" ht="48" customHeight="1">
      <c r="A60" s="1968" t="s">
        <v>1225</v>
      </c>
      <c r="B60" s="2806" t="str">
        <f>'Бюд.р.'!A245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60" s="2802">
        <v>968</v>
      </c>
      <c r="D60" s="2803" t="s">
        <v>1184</v>
      </c>
      <c r="E60" s="2802" t="str">
        <f>E61</f>
        <v>092 06 00</v>
      </c>
      <c r="F60" s="2804"/>
      <c r="G60" s="2011">
        <f>G61</f>
        <v>333.91999999999996</v>
      </c>
      <c r="H60" s="2824">
        <f>H61</f>
        <v>350.616</v>
      </c>
      <c r="I60" s="2824">
        <f>I61</f>
        <v>368.1468</v>
      </c>
    </row>
    <row r="61" spans="1:9" ht="15" customHeight="1">
      <c r="A61" s="1973" t="s">
        <v>1226</v>
      </c>
      <c r="B61" s="1949" t="str">
        <f>'Бюд.р.'!A246</f>
        <v>Закупка товаров, работ и услуг  для государственных (муниципальных) нужд</v>
      </c>
      <c r="C61" s="1841">
        <v>968</v>
      </c>
      <c r="D61" s="2795" t="s">
        <v>1184</v>
      </c>
      <c r="E61" s="1841" t="str">
        <f>'Бюд.р.'!D246</f>
        <v>092 06 00</v>
      </c>
      <c r="F61" s="1935">
        <f>'Бюд.р.'!F246</f>
        <v>200</v>
      </c>
      <c r="G61" s="2014">
        <f>'Бюд.р.'!H246</f>
        <v>333.91999999999996</v>
      </c>
      <c r="H61" s="2901">
        <f>G61*1.05</f>
        <v>350.616</v>
      </c>
      <c r="I61" s="2901">
        <f>H61*1.05</f>
        <v>368.1468</v>
      </c>
    </row>
    <row r="62" spans="1:9" ht="20.25" customHeight="1">
      <c r="A62" s="1972" t="s">
        <v>1359</v>
      </c>
      <c r="B62" s="2806" t="str">
        <f>'Бюд.р.'!A250</f>
        <v>РАСХОДЫ НА ПОДДЕРЖАНИЕ САЙТА МО МО ОЗЕРО ДОЛГОЕ</v>
      </c>
      <c r="C62" s="2802">
        <f>'Бюд.р.'!B250</f>
        <v>968</v>
      </c>
      <c r="D62" s="2803" t="s">
        <v>1184</v>
      </c>
      <c r="E62" s="2802" t="str">
        <f>E63</f>
        <v>092 08 00</v>
      </c>
      <c r="F62" s="2804"/>
      <c r="G62" s="2011">
        <f>G63</f>
        <v>263.4</v>
      </c>
      <c r="H62" s="2824">
        <f>H63</f>
        <v>276.57</v>
      </c>
      <c r="I62" s="2824">
        <f>I63</f>
        <v>290.3985</v>
      </c>
    </row>
    <row r="63" spans="1:9" ht="14.25" customHeight="1">
      <c r="A63" s="1969" t="s">
        <v>1360</v>
      </c>
      <c r="B63" s="1949" t="str">
        <f>'Бюд.р.'!A251</f>
        <v>Закупка товаров, работ и услуг  для государственных (муниципальных) нужд</v>
      </c>
      <c r="C63" s="1841">
        <v>968</v>
      </c>
      <c r="D63" s="2795" t="s">
        <v>1184</v>
      </c>
      <c r="E63" s="1841" t="str">
        <f>'Бюд.р.'!D251</f>
        <v>092 08 00</v>
      </c>
      <c r="F63" s="1935">
        <f>'Бюд.р.'!F251</f>
        <v>200</v>
      </c>
      <c r="G63" s="2014">
        <f>'Бюд.р.'!H251</f>
        <v>263.4</v>
      </c>
      <c r="H63" s="2901">
        <f>G63*1.05</f>
        <v>276.57</v>
      </c>
      <c r="I63" s="2901">
        <f>H63*1.05</f>
        <v>290.3985</v>
      </c>
    </row>
    <row r="64" spans="1:9" ht="22.5">
      <c r="A64" s="1968" t="s">
        <v>1361</v>
      </c>
      <c r="B64" s="2806" t="str">
        <f>'Бюд.р.'!A255</f>
        <v>РАСХОДЫ НА ПРИОБРЕТЕНИЕ И СОДЕРЖАНИЕ ИНФОРМАЦИОННОГО ОБОРУДОВАНИЯ В ОБЩЕСТВЕННЫХ МЕСТАХ</v>
      </c>
      <c r="C64" s="2802">
        <v>968</v>
      </c>
      <c r="D64" s="2803" t="s">
        <v>1184</v>
      </c>
      <c r="E64" s="2802" t="str">
        <f>'Бюд.р.'!D255</f>
        <v>092 09 00</v>
      </c>
      <c r="F64" s="2804"/>
      <c r="G64" s="2011">
        <f>G65</f>
        <v>400</v>
      </c>
      <c r="H64" s="2011">
        <f>H65</f>
        <v>420</v>
      </c>
      <c r="I64" s="2824">
        <f>I65</f>
        <v>420</v>
      </c>
    </row>
    <row r="65" spans="1:9" ht="13.5" thickBot="1">
      <c r="A65" s="2799"/>
      <c r="B65" s="1949" t="str">
        <f>'Бюд.р.'!A256</f>
        <v>Закупка товаров, работ и услуг  для государственных (муниципальных) нужд</v>
      </c>
      <c r="C65" s="1841">
        <v>968</v>
      </c>
      <c r="D65" s="2795" t="s">
        <v>1184</v>
      </c>
      <c r="E65" s="1841" t="str">
        <f>'Бюд.р.'!D256</f>
        <v>092 09 00</v>
      </c>
      <c r="F65" s="1935">
        <f>'Бюд.р.'!F256</f>
        <v>200</v>
      </c>
      <c r="G65" s="2014">
        <f>'Бюд.р.'!H256</f>
        <v>400</v>
      </c>
      <c r="H65" s="2868">
        <f>G65*1.05</f>
        <v>420</v>
      </c>
      <c r="I65" s="2868">
        <f>G65*1.05</f>
        <v>420</v>
      </c>
    </row>
    <row r="66" spans="1:9" ht="23.25" thickBot="1">
      <c r="A66" s="1966" t="s">
        <v>841</v>
      </c>
      <c r="B66" s="2806" t="str">
        <f>'Бюд.р.'!A267</f>
        <v>Целевая программа  по участию в деятельности по профилактике правонарушений в Санкт-Петербурге на территории МО</v>
      </c>
      <c r="C66" s="2802">
        <v>968</v>
      </c>
      <c r="D66" s="2803" t="s">
        <v>1184</v>
      </c>
      <c r="E66" s="2802" t="str">
        <f>'Бюд.р.'!D267</f>
        <v>795 02 00</v>
      </c>
      <c r="F66" s="2804"/>
      <c r="G66" s="2011">
        <f>G67</f>
        <v>60</v>
      </c>
      <c r="H66" s="2011">
        <f>H67</f>
        <v>63</v>
      </c>
      <c r="I66" s="2824">
        <f>I67</f>
        <v>66.15</v>
      </c>
    </row>
    <row r="67" spans="1:9" ht="12.75">
      <c r="A67" s="2800"/>
      <c r="B67" s="1949" t="str">
        <f>'Бюд.р.'!A268</f>
        <v>Закупка товаров, работ и услуг  для государственных (муниципальных) нужд</v>
      </c>
      <c r="C67" s="1841">
        <v>968</v>
      </c>
      <c r="D67" s="2795" t="s">
        <v>1184</v>
      </c>
      <c r="E67" s="1841" t="str">
        <f>'Бюд.р.'!D268</f>
        <v>795 02 00</v>
      </c>
      <c r="F67" s="1935">
        <f>'Бюд.р.'!F268</f>
        <v>200</v>
      </c>
      <c r="G67" s="2014">
        <f>'Бюд.р.'!H268</f>
        <v>60</v>
      </c>
      <c r="H67" s="2868">
        <f>G67*1.05</f>
        <v>63</v>
      </c>
      <c r="I67" s="2868">
        <f>H67*1.05</f>
        <v>66.15</v>
      </c>
    </row>
    <row r="68" spans="1:9" ht="12.75">
      <c r="A68" s="1967" t="s">
        <v>383</v>
      </c>
      <c r="B68" s="2806" t="str">
        <f>'Бюд.р.'!A262</f>
        <v>РАСХОДЫ НА ОСУЩЕСТВЛЕНИЕ ЗАЩИТЫ ПРАВ ПОТРЕБИТЕЛЕЙ</v>
      </c>
      <c r="C68" s="2802">
        <v>968</v>
      </c>
      <c r="D68" s="2803" t="s">
        <v>1184</v>
      </c>
      <c r="E68" s="2802" t="str">
        <f>E69</f>
        <v>092 10 00</v>
      </c>
      <c r="F68" s="2804"/>
      <c r="G68" s="2011">
        <f>G69</f>
        <v>133.92</v>
      </c>
      <c r="H68" s="2011">
        <f>H69</f>
        <v>140.61599999999999</v>
      </c>
      <c r="I68" s="2824">
        <f>I69</f>
        <v>147.64679999999998</v>
      </c>
    </row>
    <row r="69" spans="1:9" ht="12.75">
      <c r="A69" s="1967"/>
      <c r="B69" s="1926" t="str">
        <f>'Бюд.р.'!A263</f>
        <v>Закупка товаров, работ и услуг  для государственных (муниципальных) нужд</v>
      </c>
      <c r="C69" s="1924">
        <v>968</v>
      </c>
      <c r="D69" s="2184" t="s">
        <v>1184</v>
      </c>
      <c r="E69" s="1924" t="str">
        <f>'Бюд.р.'!D263</f>
        <v>092 10 00</v>
      </c>
      <c r="F69" s="1925">
        <f>'Бюд.р.'!F263</f>
        <v>200</v>
      </c>
      <c r="G69" s="2872">
        <f>'Бюд.р.'!H263</f>
        <v>133.92</v>
      </c>
      <c r="H69" s="2900">
        <f>G69*1.05</f>
        <v>140.61599999999999</v>
      </c>
      <c r="I69" s="2900">
        <f>H69*1.05</f>
        <v>147.64679999999998</v>
      </c>
    </row>
    <row r="70" spans="1:9" ht="48" customHeight="1">
      <c r="A70" s="1967"/>
      <c r="B70" s="2806" t="str">
        <f>'Бюд.р.'!A274</f>
        <v>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70" s="2802">
        <v>968</v>
      </c>
      <c r="D70" s="2803" t="s">
        <v>1184</v>
      </c>
      <c r="E70" s="2802" t="str">
        <f>E71</f>
        <v>795 11 00</v>
      </c>
      <c r="F70" s="2804"/>
      <c r="G70" s="2011">
        <f>G71</f>
        <v>136.5</v>
      </c>
      <c r="H70" s="2011">
        <f>H71</f>
        <v>143.32500000000002</v>
      </c>
      <c r="I70" s="2824">
        <f>I71</f>
        <v>143.32500000000002</v>
      </c>
    </row>
    <row r="71" spans="1:9" ht="15" customHeight="1">
      <c r="A71" s="1967"/>
      <c r="B71" s="1926" t="str">
        <f>'Бюд.р.'!A275</f>
        <v>Закупка товаров, работ и услуг  для государственных (муниципальных) нужд</v>
      </c>
      <c r="C71" s="1924">
        <v>968</v>
      </c>
      <c r="D71" s="2184" t="s">
        <v>1184</v>
      </c>
      <c r="E71" s="1924" t="str">
        <f>'Бюд.р.'!D275</f>
        <v>795 11 00</v>
      </c>
      <c r="F71" s="1925">
        <f>'Бюд.р.'!F275</f>
        <v>200</v>
      </c>
      <c r="G71" s="2872">
        <f>'Бюд.р.'!H275</f>
        <v>136.5</v>
      </c>
      <c r="H71" s="2902">
        <f>G71*1.05</f>
        <v>143.32500000000002</v>
      </c>
      <c r="I71" s="2900">
        <f>G71*1.05</f>
        <v>143.32500000000002</v>
      </c>
    </row>
    <row r="72" spans="1:9" ht="24">
      <c r="A72" s="1968" t="s">
        <v>909</v>
      </c>
      <c r="B72" s="1993" t="s">
        <v>308</v>
      </c>
      <c r="C72" s="1944" t="s">
        <v>747</v>
      </c>
      <c r="D72" s="2794" t="s">
        <v>557</v>
      </c>
      <c r="E72" s="1944"/>
      <c r="F72" s="2006"/>
      <c r="G72" s="2015">
        <f>G73</f>
        <v>276.351</v>
      </c>
      <c r="H72" s="2015">
        <f>H73</f>
        <v>290.16855</v>
      </c>
      <c r="I72" s="2825">
        <f>I73</f>
        <v>304.6769775</v>
      </c>
    </row>
    <row r="73" spans="1:9" ht="25.5" customHeight="1">
      <c r="A73" s="1974"/>
      <c r="B73" s="1993" t="str">
        <f>'Рас.Пр.3'!B64</f>
        <v>Защита населения и территории от чрезвычайных ситуаций природного и техногенного характера, гражданская оборона</v>
      </c>
      <c r="C73" s="1944">
        <v>968</v>
      </c>
      <c r="D73" s="2794" t="s">
        <v>496</v>
      </c>
      <c r="E73" s="1944"/>
      <c r="F73" s="2006"/>
      <c r="G73" s="2015">
        <f>G74+G76</f>
        <v>276.351</v>
      </c>
      <c r="H73" s="2015">
        <f>H74+H76</f>
        <v>290.16855</v>
      </c>
      <c r="I73" s="2825">
        <f>I74+I76</f>
        <v>304.6769775</v>
      </c>
    </row>
    <row r="74" spans="1:9" ht="95.25" customHeight="1">
      <c r="A74" s="1974" t="s">
        <v>120</v>
      </c>
      <c r="B74" s="2801" t="str">
        <f>'Бюд.р.'!A282</f>
        <v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74" s="2802" t="s">
        <v>747</v>
      </c>
      <c r="D74" s="2803" t="s">
        <v>496</v>
      </c>
      <c r="E74" s="2802" t="str">
        <f>E75</f>
        <v>795 03 00</v>
      </c>
      <c r="F74" s="2804"/>
      <c r="G74" s="2011">
        <f>G75</f>
        <v>151.351</v>
      </c>
      <c r="H74" s="2011">
        <f>H75</f>
        <v>158.91855</v>
      </c>
      <c r="I74" s="2824">
        <f>I75</f>
        <v>166.86447750000002</v>
      </c>
    </row>
    <row r="75" spans="1:9" ht="20.25" customHeight="1" thickBot="1">
      <c r="A75" s="2799"/>
      <c r="B75" s="1994" t="str">
        <f>'Бюд.р.'!A283</f>
        <v>Закупка товаров, работ и услуг  для государственных (муниципальных) нужд</v>
      </c>
      <c r="C75" s="1841">
        <v>968</v>
      </c>
      <c r="D75" s="2795" t="s">
        <v>496</v>
      </c>
      <c r="E75" s="1841" t="str">
        <f>'Бюд.р.'!D283</f>
        <v>795 03 00</v>
      </c>
      <c r="F75" s="1935">
        <f>'Бюд.р.'!F283</f>
        <v>200</v>
      </c>
      <c r="G75" s="2014">
        <f>'Бюд.р.'!H283</f>
        <v>151.351</v>
      </c>
      <c r="H75" s="2868">
        <f>G75*1.05</f>
        <v>158.91855</v>
      </c>
      <c r="I75" s="2868">
        <f>H75*1.05</f>
        <v>166.86447750000002</v>
      </c>
    </row>
    <row r="76" spans="1:9" ht="34.5" thickBot="1">
      <c r="A76" s="1966" t="s">
        <v>842</v>
      </c>
      <c r="B76" s="2806" t="s">
        <v>1278</v>
      </c>
      <c r="C76" s="2802">
        <v>968</v>
      </c>
      <c r="D76" s="2803">
        <v>309</v>
      </c>
      <c r="E76" s="2802" t="str">
        <f>E77</f>
        <v>795 05 00</v>
      </c>
      <c r="F76" s="2804"/>
      <c r="G76" s="2011">
        <f>G77</f>
        <v>125</v>
      </c>
      <c r="H76" s="2011">
        <f>H77</f>
        <v>131.25</v>
      </c>
      <c r="I76" s="2824">
        <f>I77</f>
        <v>137.8125</v>
      </c>
    </row>
    <row r="77" spans="1:9" ht="12.75">
      <c r="A77" s="2800"/>
      <c r="B77" s="1949" t="str">
        <f>'Бюд.р.'!A304</f>
        <v>Закупка товаров, работ и услуг  для государственных (муниципальных) нужд</v>
      </c>
      <c r="C77" s="1841">
        <v>968</v>
      </c>
      <c r="D77" s="2795" t="s">
        <v>496</v>
      </c>
      <c r="E77" s="1841" t="str">
        <f>'Бюд.р.'!D304</f>
        <v>795 05 00</v>
      </c>
      <c r="F77" s="1935">
        <f>'Бюд.р.'!F304</f>
        <v>200</v>
      </c>
      <c r="G77" s="2010">
        <f>'Бюд.р.'!H304</f>
        <v>125</v>
      </c>
      <c r="H77" s="2896">
        <f>G77*1.05</f>
        <v>131.25</v>
      </c>
      <c r="I77" s="2896">
        <f>H77*1.05</f>
        <v>137.8125</v>
      </c>
    </row>
    <row r="78" spans="1:10" ht="15.75" customHeight="1">
      <c r="A78" s="1968" t="s">
        <v>128</v>
      </c>
      <c r="B78" s="1993" t="s">
        <v>1143</v>
      </c>
      <c r="C78" s="1944" t="s">
        <v>747</v>
      </c>
      <c r="D78" s="2794" t="s">
        <v>1155</v>
      </c>
      <c r="E78" s="1944"/>
      <c r="F78" s="2006"/>
      <c r="G78" s="2015">
        <f>G79+G82</f>
        <v>186.5</v>
      </c>
      <c r="H78" s="2015">
        <f>H79+H82</f>
        <v>195.82500000000002</v>
      </c>
      <c r="I78" s="2825">
        <f>I79+I82</f>
        <v>205.61625000000004</v>
      </c>
      <c r="J78" s="1952"/>
    </row>
    <row r="79" spans="1:10" ht="13.5" customHeight="1">
      <c r="A79" s="1975" t="s">
        <v>1365</v>
      </c>
      <c r="B79" s="2805" t="s">
        <v>1194</v>
      </c>
      <c r="C79" s="1951">
        <v>968</v>
      </c>
      <c r="D79" s="2194" t="s">
        <v>1601</v>
      </c>
      <c r="E79" s="1951"/>
      <c r="F79" s="2007"/>
      <c r="G79" s="2797">
        <f aca="true" t="shared" si="5" ref="G79:I80">G80</f>
        <v>166.5</v>
      </c>
      <c r="H79" s="2016">
        <f t="shared" si="5"/>
        <v>174.82500000000002</v>
      </c>
      <c r="I79" s="2016">
        <f t="shared" si="5"/>
        <v>183.56625000000003</v>
      </c>
      <c r="J79" s="1953"/>
    </row>
    <row r="80" spans="1:10" ht="22.5">
      <c r="A80" s="1967" t="s">
        <v>1000</v>
      </c>
      <c r="B80" s="2806" t="str">
        <f>'Бюд.р.'!A311</f>
        <v>ВРЕМЕННОЕ ТРУДОУСТРОЙСТВО НЕСОВЕРШЕННОЛЕТНИХ В ВОЗРАСТЕ ОТ 14 ДО 18 ЛЕТ В СВОБОДНОЕ ОТ УЧЕБЫ ВРЕМЯ</v>
      </c>
      <c r="C80" s="2802">
        <v>968</v>
      </c>
      <c r="D80" s="2803" t="s">
        <v>1601</v>
      </c>
      <c r="E80" s="2802" t="str">
        <f>E81</f>
        <v>510 02 00</v>
      </c>
      <c r="F80" s="2804"/>
      <c r="G80" s="2011">
        <f>G81</f>
        <v>166.5</v>
      </c>
      <c r="H80" s="2011">
        <f t="shared" si="5"/>
        <v>174.82500000000002</v>
      </c>
      <c r="I80" s="2824">
        <f t="shared" si="5"/>
        <v>183.56625000000003</v>
      </c>
      <c r="J80" s="1953"/>
    </row>
    <row r="81" spans="1:10" ht="18" customHeight="1">
      <c r="A81" s="1968" t="s">
        <v>121</v>
      </c>
      <c r="B81" s="1949" t="str">
        <f>'Бюд.р.'!A312</f>
        <v>Иные бюджетные ассигнования</v>
      </c>
      <c r="C81" s="1841">
        <v>968</v>
      </c>
      <c r="D81" s="2795" t="s">
        <v>1601</v>
      </c>
      <c r="E81" s="1841" t="str">
        <f>'Бюд.р.'!D312</f>
        <v>510 02 00</v>
      </c>
      <c r="F81" s="1935">
        <f>'Бюд.р.'!F312</f>
        <v>800</v>
      </c>
      <c r="G81" s="2014">
        <f>'Бюд.р.'!H312</f>
        <v>166.5</v>
      </c>
      <c r="H81" s="2901">
        <f>G81*1.05</f>
        <v>174.82500000000002</v>
      </c>
      <c r="I81" s="2901">
        <f>H81*1.05</f>
        <v>183.56625000000003</v>
      </c>
      <c r="J81" s="1953"/>
    </row>
    <row r="82" spans="1:10" ht="12.75" customHeight="1" thickBot="1">
      <c r="A82" s="1973" t="s">
        <v>1366</v>
      </c>
      <c r="B82" s="1995" t="s">
        <v>1144</v>
      </c>
      <c r="C82" s="1841" t="s">
        <v>747</v>
      </c>
      <c r="D82" s="2795" t="s">
        <v>1154</v>
      </c>
      <c r="E82" s="1841"/>
      <c r="F82" s="1935"/>
      <c r="G82" s="2014">
        <f aca="true" t="shared" si="6" ref="G82:I83">G83</f>
        <v>20</v>
      </c>
      <c r="H82" s="2868">
        <f t="shared" si="6"/>
        <v>21</v>
      </c>
      <c r="I82" s="2868">
        <f t="shared" si="6"/>
        <v>22.05</v>
      </c>
      <c r="J82" s="1954"/>
    </row>
    <row r="83" spans="1:10" ht="20.25" customHeight="1" thickBot="1">
      <c r="A83" s="1966" t="s">
        <v>843</v>
      </c>
      <c r="B83" s="2806" t="str">
        <f>'Бюд.р.'!A322</f>
        <v>Целевая программа по содействия развитию малого бизнеса на территории МО</v>
      </c>
      <c r="C83" s="1951">
        <v>968</v>
      </c>
      <c r="D83" s="2194" t="s">
        <v>1154</v>
      </c>
      <c r="E83" s="1951" t="str">
        <f>E84</f>
        <v>795 07 00</v>
      </c>
      <c r="F83" s="2007"/>
      <c r="G83" s="2797">
        <f>G84</f>
        <v>20</v>
      </c>
      <c r="H83" s="2016">
        <f t="shared" si="6"/>
        <v>21</v>
      </c>
      <c r="I83" s="2016">
        <f t="shared" si="6"/>
        <v>22.05</v>
      </c>
      <c r="J83" s="1954"/>
    </row>
    <row r="84" spans="1:9" ht="12.75">
      <c r="A84" s="1967" t="s">
        <v>459</v>
      </c>
      <c r="B84" s="1949" t="str">
        <f>'Бюд.р.'!A323</f>
        <v>Закупка товаров, работ и услуг  для государственных (муниципальных) нужд</v>
      </c>
      <c r="C84" s="1841">
        <v>968</v>
      </c>
      <c r="D84" s="2795">
        <v>412</v>
      </c>
      <c r="E84" s="1841" t="str">
        <f>'Бюд.р.'!D323</f>
        <v>795 07 00</v>
      </c>
      <c r="F84" s="1935">
        <f>'Бюд.р.'!F323</f>
        <v>200</v>
      </c>
      <c r="G84" s="2014">
        <f>'Бюд.р.'!H323</f>
        <v>20</v>
      </c>
      <c r="H84" s="2901">
        <f>G84*1.05</f>
        <v>21</v>
      </c>
      <c r="I84" s="2901">
        <f>H84*1.05</f>
        <v>22.05</v>
      </c>
    </row>
    <row r="85" spans="1:9" ht="12.75">
      <c r="A85" s="1976" t="s">
        <v>122</v>
      </c>
      <c r="B85" s="1993" t="s">
        <v>310</v>
      </c>
      <c r="C85" s="1944" t="s">
        <v>747</v>
      </c>
      <c r="D85" s="2794" t="s">
        <v>482</v>
      </c>
      <c r="E85" s="1944"/>
      <c r="F85" s="1945"/>
      <c r="G85" s="2015">
        <f>G86</f>
        <v>47725.649</v>
      </c>
      <c r="H85" s="2015">
        <f>H86</f>
        <v>50111.93145</v>
      </c>
      <c r="I85" s="2825">
        <f>I86</f>
        <v>52617.5280225</v>
      </c>
    </row>
    <row r="86" spans="1:9" ht="16.5" customHeight="1">
      <c r="A86" s="1968" t="s">
        <v>123</v>
      </c>
      <c r="B86" s="2796" t="s">
        <v>483</v>
      </c>
      <c r="C86" s="1951" t="s">
        <v>747</v>
      </c>
      <c r="D86" s="2194" t="s">
        <v>484</v>
      </c>
      <c r="E86" s="1951"/>
      <c r="F86" s="2007"/>
      <c r="G86" s="2797">
        <f>G87+G89+G91+G93+G95+G97+G99+G101+G103+G105</f>
        <v>47725.649</v>
      </c>
      <c r="H86" s="2797">
        <f>H87+H89+H91+H93+H95+H97+H99+H101+H103+H105</f>
        <v>50111.93145</v>
      </c>
      <c r="I86" s="2016">
        <f>I87+I89+I91+I93+I95+I97+I99+I101+I103+I105</f>
        <v>52617.5280225</v>
      </c>
    </row>
    <row r="87" spans="1:9" ht="22.5">
      <c r="A87" s="1968" t="s">
        <v>1198</v>
      </c>
      <c r="B87" s="2875" t="str">
        <f>'Бюд.р.'!A330</f>
        <v>ТЕКУЩИЙ РЕМОНТ ПРИДОМОВЫХ ТЕРРИТОРИЙ И ДВОРОВЫХ ТЕРРИТОРИЙ , ВКЛЮЧАЯ ПРОЕЗДЫ И ВЪЕЗДЫ,ПЕШЕХОДНЫЕ ДОРОЖКИ</v>
      </c>
      <c r="C87" s="2802" t="s">
        <v>747</v>
      </c>
      <c r="D87" s="2803" t="s">
        <v>484</v>
      </c>
      <c r="E87" s="2802" t="str">
        <f>E88</f>
        <v>600 01 01</v>
      </c>
      <c r="F87" s="2804"/>
      <c r="G87" s="2011">
        <f>G88</f>
        <v>32084.176</v>
      </c>
      <c r="H87" s="2011">
        <f>H88</f>
        <v>33688.3848</v>
      </c>
      <c r="I87" s="2824">
        <f>I88</f>
        <v>35372.80404</v>
      </c>
    </row>
    <row r="88" spans="1:9" ht="12" customHeight="1">
      <c r="A88" s="1969" t="s">
        <v>1199</v>
      </c>
      <c r="B88" s="1949" t="str">
        <f>'Бюд.р.'!A331</f>
        <v>Закупка товаров, работ и услуг  для государственных (муниципальных) нужд</v>
      </c>
      <c r="C88" s="1841" t="s">
        <v>747</v>
      </c>
      <c r="D88" s="2795" t="s">
        <v>484</v>
      </c>
      <c r="E88" s="1841" t="str">
        <f>'Бюд.р.'!D331</f>
        <v>600 01 01</v>
      </c>
      <c r="F88" s="1935">
        <f>'Бюд.р.'!F331</f>
        <v>200</v>
      </c>
      <c r="G88" s="2010">
        <f>'Бюд.р.'!H331</f>
        <v>32084.176</v>
      </c>
      <c r="H88" s="2897">
        <f>G88*1.05</f>
        <v>33688.3848</v>
      </c>
      <c r="I88" s="2897">
        <f>H88*1.05</f>
        <v>35372.80404</v>
      </c>
    </row>
    <row r="89" spans="1:9" ht="27.75" customHeight="1">
      <c r="A89" s="1968" t="s">
        <v>1200</v>
      </c>
      <c r="B89" s="2875" t="str">
        <f>'Бюд.р.'!A339</f>
        <v>ОРГАНИЗАЦИЯ ДОПОЛНИТЕЛЬНЫХ  ПАРКОВОЧНЫХ МЕСТ НА ДВОРОВЫХ ТЕРРИТОРИЯХ</v>
      </c>
      <c r="C89" s="2802" t="s">
        <v>747</v>
      </c>
      <c r="D89" s="2803" t="s">
        <v>484</v>
      </c>
      <c r="E89" s="2802" t="str">
        <f>E90</f>
        <v>600 01 02</v>
      </c>
      <c r="F89" s="2804"/>
      <c r="G89" s="2011">
        <f>G90</f>
        <v>473.524</v>
      </c>
      <c r="H89" s="2011">
        <f>H90</f>
        <v>497.2002</v>
      </c>
      <c r="I89" s="2824">
        <f>I90</f>
        <v>522.06021</v>
      </c>
    </row>
    <row r="90" spans="1:9" ht="12.75" customHeight="1">
      <c r="A90" s="1969" t="s">
        <v>1201</v>
      </c>
      <c r="B90" s="1949" t="str">
        <f>'Бюд.р.'!A340</f>
        <v>Закупка товаров, работ и услуг  для государственных (муниципальных) нужд</v>
      </c>
      <c r="C90" s="1841" t="s">
        <v>747</v>
      </c>
      <c r="D90" s="2795" t="s">
        <v>484</v>
      </c>
      <c r="E90" s="1841" t="str">
        <f>'Бюд.р.'!D340</f>
        <v>600 01 02</v>
      </c>
      <c r="F90" s="1935">
        <f>'Бюд.р.'!F340</f>
        <v>200</v>
      </c>
      <c r="G90" s="2010">
        <f>'Бюд.р.'!H340</f>
        <v>473.524</v>
      </c>
      <c r="H90" s="2897">
        <f>G90*1.05</f>
        <v>497.2002</v>
      </c>
      <c r="I90" s="2897">
        <f>H90*1.05</f>
        <v>522.06021</v>
      </c>
    </row>
    <row r="91" spans="1:9" ht="12.75">
      <c r="A91" s="1968" t="s">
        <v>1297</v>
      </c>
      <c r="B91" s="2876" t="str">
        <f>'Бюд.р.'!A344</f>
        <v>УСТАНОВКА,СОДЕРЖАНИЕ И РЕМОНТ ОГРАЖДЕНИЙ ГАЗОНОВ </v>
      </c>
      <c r="C91" s="2802" t="s">
        <v>747</v>
      </c>
      <c r="D91" s="2803" t="s">
        <v>484</v>
      </c>
      <c r="E91" s="2802" t="str">
        <f>E92</f>
        <v>600 01 03</v>
      </c>
      <c r="F91" s="2804"/>
      <c r="G91" s="2011">
        <f>G92</f>
        <v>2829.735</v>
      </c>
      <c r="H91" s="2011">
        <f>H92</f>
        <v>2971.22175</v>
      </c>
      <c r="I91" s="2824">
        <f>I92</f>
        <v>3119.7828375000004</v>
      </c>
    </row>
    <row r="92" spans="1:9" ht="14.25" customHeight="1">
      <c r="A92" s="1969" t="s">
        <v>1298</v>
      </c>
      <c r="B92" s="1949" t="str">
        <f>'Бюд.р.'!A345</f>
        <v>Закупка товаров, работ и услуг  для государственных (муниципальных) нужд</v>
      </c>
      <c r="C92" s="1841" t="s">
        <v>747</v>
      </c>
      <c r="D92" s="2795" t="s">
        <v>484</v>
      </c>
      <c r="E92" s="1841" t="str">
        <f>'Бюд.р.'!D345</f>
        <v>600 01 03</v>
      </c>
      <c r="F92" s="1935">
        <f>'Бюд.р.'!F345</f>
        <v>200</v>
      </c>
      <c r="G92" s="2010">
        <f>'Бюд.р.'!H345</f>
        <v>2829.735</v>
      </c>
      <c r="H92" s="2897">
        <f>G92*1.05</f>
        <v>2971.22175</v>
      </c>
      <c r="I92" s="2897">
        <f>H92*1.05</f>
        <v>3119.7828375000004</v>
      </c>
    </row>
    <row r="93" spans="1:9" ht="33.75" customHeight="1">
      <c r="A93" s="1977" t="s">
        <v>1202</v>
      </c>
      <c r="B93" s="2876" t="str">
        <f>'Бюд.р.'!A355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93" s="2802" t="s">
        <v>747</v>
      </c>
      <c r="D93" s="2803" t="s">
        <v>484</v>
      </c>
      <c r="E93" s="2802" t="str">
        <f>E94</f>
        <v>600 01 04</v>
      </c>
      <c r="F93" s="2804"/>
      <c r="G93" s="2011">
        <f>G94</f>
        <v>273.738</v>
      </c>
      <c r="H93" s="2011">
        <f>H94</f>
        <v>287.42490000000004</v>
      </c>
      <c r="I93" s="2824">
        <f>I94</f>
        <v>301.796145</v>
      </c>
    </row>
    <row r="94" spans="1:9" ht="12.75">
      <c r="A94" s="1968" t="s">
        <v>1203</v>
      </c>
      <c r="B94" s="1949" t="str">
        <f>'Бюд.р.'!A356</f>
        <v>Закупка товаров, работ и услуг  для государственных (муниципальных) нужд</v>
      </c>
      <c r="C94" s="1841" t="s">
        <v>747</v>
      </c>
      <c r="D94" s="2795" t="s">
        <v>484</v>
      </c>
      <c r="E94" s="1841" t="str">
        <f>'Бюд.р.'!D356</f>
        <v>600 01 04</v>
      </c>
      <c r="F94" s="1935">
        <f>'Бюд.р.'!F356</f>
        <v>200</v>
      </c>
      <c r="G94" s="2010">
        <f>'Бюд.р.'!H357</f>
        <v>273.738</v>
      </c>
      <c r="H94" s="2897">
        <f>G94*1.05</f>
        <v>287.42490000000004</v>
      </c>
      <c r="I94" s="2897">
        <f>H94*1.05</f>
        <v>301.796145</v>
      </c>
    </row>
    <row r="95" spans="1:9" ht="27" customHeight="1">
      <c r="A95" s="1978" t="s">
        <v>1204</v>
      </c>
      <c r="B95" s="2807" t="s">
        <v>1662</v>
      </c>
      <c r="C95" s="2802" t="s">
        <v>747</v>
      </c>
      <c r="D95" s="2803" t="s">
        <v>484</v>
      </c>
      <c r="E95" s="2802" t="str">
        <f>E96</f>
        <v>600 02 04</v>
      </c>
      <c r="F95" s="2808"/>
      <c r="G95" s="2011">
        <f>G96</f>
        <v>400</v>
      </c>
      <c r="H95" s="2011">
        <f>H96</f>
        <v>420</v>
      </c>
      <c r="I95" s="2824">
        <f>I96</f>
        <v>441</v>
      </c>
    </row>
    <row r="96" spans="1:9" ht="18" customHeight="1">
      <c r="A96" s="1978"/>
      <c r="B96" s="1994" t="str">
        <f>'Бюд.р.'!A376</f>
        <v>Закупка товаров, работ и услуг  для государственных (муниципальных) нужд</v>
      </c>
      <c r="C96" s="1841">
        <v>968</v>
      </c>
      <c r="D96" s="2795" t="s">
        <v>484</v>
      </c>
      <c r="E96" s="1841" t="str">
        <f>'Бюд.р.'!D376</f>
        <v>600 02 04</v>
      </c>
      <c r="F96" s="1955">
        <f>'Бюд.р.'!F376</f>
        <v>200</v>
      </c>
      <c r="G96" s="2010">
        <f>'Бюд.р.'!H376</f>
        <v>400</v>
      </c>
      <c r="H96" s="2896">
        <f>G96*1.05</f>
        <v>420</v>
      </c>
      <c r="I96" s="2896">
        <f>H96*1.05</f>
        <v>441</v>
      </c>
    </row>
    <row r="97" spans="1:9" ht="22.5">
      <c r="A97" s="1968" t="s">
        <v>1205</v>
      </c>
      <c r="B97" s="2876" t="str">
        <f>'Бюд.р.'!A384</f>
        <v>ОЗЕЛЕНЕНИЕ , СОДЕРЖАНИЕ И РЕМОНТ ТЕРРИТОРИЙ  ЗЕЛЕНЫХ НАСАЖДЕНИЙ ВНУТРИКВАРТАЛЬНОГО ОЗЕЛЕНЕНИЯ, КОМПЕНСАЦИОННОЕ ОЗЕЛЕНЕНИЕ</v>
      </c>
      <c r="C97" s="2802" t="s">
        <v>747</v>
      </c>
      <c r="D97" s="2803" t="s">
        <v>484</v>
      </c>
      <c r="E97" s="2802" t="str">
        <f>E98</f>
        <v>600 03 01</v>
      </c>
      <c r="F97" s="2804"/>
      <c r="G97" s="2011">
        <f>G98</f>
        <v>5521.383</v>
      </c>
      <c r="H97" s="2011">
        <f>H98</f>
        <v>5797.45215</v>
      </c>
      <c r="I97" s="2824">
        <f>I98</f>
        <v>6087.3247575000005</v>
      </c>
    </row>
    <row r="98" spans="1:9" ht="12.75">
      <c r="A98" s="1968"/>
      <c r="B98" s="2877" t="str">
        <f>'Бюд.р.'!A385</f>
        <v>Закупка товаров, работ и услуг  для государственных (муниципальных) нужд</v>
      </c>
      <c r="C98" s="1924">
        <v>968</v>
      </c>
      <c r="D98" s="2184" t="s">
        <v>484</v>
      </c>
      <c r="E98" s="1924" t="str">
        <f>'Бюд.р.'!D385</f>
        <v>600 03 01</v>
      </c>
      <c r="F98" s="1925">
        <f>'Бюд.р.'!F385</f>
        <v>200</v>
      </c>
      <c r="G98" s="2012">
        <f>'Бюд.р.'!H385</f>
        <v>5521.383</v>
      </c>
      <c r="H98" s="2181">
        <f>G98*1.05</f>
        <v>5797.45215</v>
      </c>
      <c r="I98" s="2181">
        <f>H98*1.05</f>
        <v>6087.3247575000005</v>
      </c>
    </row>
    <row r="99" spans="1:9" ht="41.25" customHeight="1">
      <c r="A99" s="1978" t="s">
        <v>1206</v>
      </c>
      <c r="B99" s="2806" t="str">
        <f>'Бюд.р.'!A394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9" s="2802" t="s">
        <v>747</v>
      </c>
      <c r="D99" s="2803" t="s">
        <v>484</v>
      </c>
      <c r="E99" s="2802" t="str">
        <f>E100</f>
        <v>600 03 02</v>
      </c>
      <c r="F99" s="2804"/>
      <c r="G99" s="2011">
        <f>G100</f>
        <v>300</v>
      </c>
      <c r="H99" s="2011">
        <f>H100</f>
        <v>315</v>
      </c>
      <c r="I99" s="2824">
        <f>I100</f>
        <v>330.75</v>
      </c>
    </row>
    <row r="100" spans="1:9" ht="16.5" customHeight="1">
      <c r="A100" s="1978"/>
      <c r="B100" s="1949" t="str">
        <f>'Бюд.р.'!A395</f>
        <v>Закупка товаров, работ и услуг  для государственных (муниципальных) нужд</v>
      </c>
      <c r="C100" s="1841">
        <v>968</v>
      </c>
      <c r="D100" s="2795" t="s">
        <v>484</v>
      </c>
      <c r="E100" s="1841" t="str">
        <f>'Бюд.р.'!D395</f>
        <v>600 03 02</v>
      </c>
      <c r="F100" s="1935">
        <f>'Бюд.р.'!F395</f>
        <v>200</v>
      </c>
      <c r="G100" s="2010">
        <f>'Бюд.р.'!H395</f>
        <v>300</v>
      </c>
      <c r="H100" s="2897">
        <f>G100*1.05</f>
        <v>315</v>
      </c>
      <c r="I100" s="2897">
        <f>H100*1.05</f>
        <v>330.75</v>
      </c>
    </row>
    <row r="101" spans="1:9" ht="22.5">
      <c r="A101" s="1979" t="s">
        <v>1207</v>
      </c>
      <c r="B101" s="2875" t="str">
        <f>'Бюд.р.'!A406</f>
        <v>ОРГАНИЗАЦИЯ УЧЕТА ЗЕЛЕНЫХ НАСАЖДЕНИЙ ВНУТРИКВАРТАЛЬНОГО ОЗЕЛЕНЕНИЯ </v>
      </c>
      <c r="C101" s="2802" t="s">
        <v>747</v>
      </c>
      <c r="D101" s="2803" t="s">
        <v>484</v>
      </c>
      <c r="E101" s="2802" t="str">
        <f>E102</f>
        <v>600 03 05</v>
      </c>
      <c r="F101" s="2804"/>
      <c r="G101" s="2011">
        <f>G102</f>
        <v>150</v>
      </c>
      <c r="H101" s="2011">
        <f>H102</f>
        <v>157.5</v>
      </c>
      <c r="I101" s="2824">
        <f>I102</f>
        <v>165.375</v>
      </c>
    </row>
    <row r="102" spans="1:9" ht="16.5" customHeight="1">
      <c r="A102" s="1979"/>
      <c r="B102" s="2878" t="str">
        <f>'Бюд.р.'!A407</f>
        <v>Закупка товаров, работ и услуг  для государственных (муниципальных) нужд</v>
      </c>
      <c r="C102" s="1841">
        <v>968</v>
      </c>
      <c r="D102" s="2795" t="s">
        <v>484</v>
      </c>
      <c r="E102" s="1841" t="str">
        <f>'Бюд.р.'!D407</f>
        <v>600 03 05</v>
      </c>
      <c r="F102" s="1935">
        <f>'Бюд.р.'!F407</f>
        <v>200</v>
      </c>
      <c r="G102" s="2010">
        <f>'Бюд.р.'!H407</f>
        <v>150</v>
      </c>
      <c r="H102" s="2896">
        <f>G102*1.05</f>
        <v>157.5</v>
      </c>
      <c r="I102" s="2896">
        <f>H102*1.05</f>
        <v>165.375</v>
      </c>
    </row>
    <row r="103" spans="1:9" ht="28.5" customHeight="1">
      <c r="A103" s="1980" t="s">
        <v>1208</v>
      </c>
      <c r="B103" s="2806" t="str">
        <f>'Бюд.р.'!A412</f>
        <v>СОЗДАНИЕ ЗОН ОТДЫХА, В ТОМ ЧИСЛЕ ОБУСТРОЙСТВО, СОДЕРЖАНИЕ И УБОРКА ТЕРРИТОРИЙ ДЕТСКИХ ПЛОЩАДОК</v>
      </c>
      <c r="C103" s="2802" t="s">
        <v>747</v>
      </c>
      <c r="D103" s="2803" t="s">
        <v>484</v>
      </c>
      <c r="E103" s="2802" t="str">
        <f>E104</f>
        <v>600 04 01</v>
      </c>
      <c r="F103" s="2804"/>
      <c r="G103" s="2011">
        <f>G104</f>
        <v>4253.659</v>
      </c>
      <c r="H103" s="2011">
        <f>H104</f>
        <v>4466.34195</v>
      </c>
      <c r="I103" s="2824">
        <f>I104</f>
        <v>4689.6590475</v>
      </c>
    </row>
    <row r="104" spans="1:9" ht="18" customHeight="1">
      <c r="A104" s="1980"/>
      <c r="B104" s="1949" t="str">
        <f>'Бюд.р.'!A413</f>
        <v>Закупка товаров, работ и услуг  для государственных (муниципальных) нужд</v>
      </c>
      <c r="C104" s="1841">
        <v>968</v>
      </c>
      <c r="D104" s="2795" t="s">
        <v>484</v>
      </c>
      <c r="E104" s="1841" t="str">
        <f>'Бюд.р.'!D413</f>
        <v>600 04 01</v>
      </c>
      <c r="F104" s="1935">
        <f>'Бюд.р.'!F413</f>
        <v>200</v>
      </c>
      <c r="G104" s="2010">
        <f>'Бюд.р.'!H413</f>
        <v>4253.659</v>
      </c>
      <c r="H104" s="2897">
        <f>G104*1.05</f>
        <v>4466.34195</v>
      </c>
      <c r="I104" s="2897">
        <f>H104*1.05</f>
        <v>4689.6590475</v>
      </c>
    </row>
    <row r="105" spans="1:9" ht="18" customHeight="1">
      <c r="A105" s="1979" t="s">
        <v>1210</v>
      </c>
      <c r="B105" s="2806" t="str">
        <f>'Бюд.р.'!A420</f>
        <v>ОБУСТРОЙСТВО, СОДЕРЖАНИЕ И УБОРКА ТЕРРИТОРИЙ СПОРТИВНЫХ ПЛОЩАДОК</v>
      </c>
      <c r="C105" s="2802" t="s">
        <v>747</v>
      </c>
      <c r="D105" s="2803" t="s">
        <v>484</v>
      </c>
      <c r="E105" s="2802" t="str">
        <f>E106</f>
        <v>600 04 02</v>
      </c>
      <c r="F105" s="2804"/>
      <c r="G105" s="2011">
        <f>G106</f>
        <v>1439.434</v>
      </c>
      <c r="H105" s="2011">
        <f>H106</f>
        <v>1511.4057</v>
      </c>
      <c r="I105" s="2824">
        <f>I106</f>
        <v>1586.975985</v>
      </c>
    </row>
    <row r="106" spans="1:9" ht="18.75" customHeight="1">
      <c r="A106" s="1978" t="s">
        <v>1220</v>
      </c>
      <c r="B106" s="1949" t="str">
        <f>'Бюд.р.'!A421</f>
        <v>Закупка товаров, работ и услуг  для государственных (муниципальных) нужд</v>
      </c>
      <c r="C106" s="1841" t="s">
        <v>747</v>
      </c>
      <c r="D106" s="2795" t="s">
        <v>484</v>
      </c>
      <c r="E106" s="1841" t="str">
        <f>'Бюд.р.'!D421</f>
        <v>600 04 02</v>
      </c>
      <c r="F106" s="1935">
        <f>'Бюд.р.'!F421</f>
        <v>200</v>
      </c>
      <c r="G106" s="2010">
        <f>'Бюд.р.'!H421</f>
        <v>1439.434</v>
      </c>
      <c r="H106" s="2897">
        <f>G106*1.05</f>
        <v>1511.4057</v>
      </c>
      <c r="I106" s="2897">
        <f>H106*1.05</f>
        <v>1586.975985</v>
      </c>
    </row>
    <row r="107" spans="1:9" ht="12.75" hidden="1">
      <c r="A107" s="1979" t="s">
        <v>11</v>
      </c>
      <c r="B107" s="1993" t="s">
        <v>923</v>
      </c>
      <c r="C107" s="1944" t="s">
        <v>747</v>
      </c>
      <c r="D107" s="2794" t="s">
        <v>924</v>
      </c>
      <c r="E107" s="1992"/>
      <c r="F107" s="1948"/>
      <c r="G107" s="2015">
        <f aca="true" t="shared" si="7" ref="G107:I109">G108</f>
        <v>0</v>
      </c>
      <c r="H107" s="2825">
        <f t="shared" si="7"/>
        <v>0</v>
      </c>
      <c r="I107" s="2825">
        <f t="shared" si="7"/>
        <v>0</v>
      </c>
    </row>
    <row r="108" spans="1:10" ht="18" customHeight="1" hidden="1" thickBot="1">
      <c r="A108" s="1983" t="s">
        <v>12</v>
      </c>
      <c r="B108" s="1994" t="s">
        <v>926</v>
      </c>
      <c r="C108" s="1841" t="s">
        <v>747</v>
      </c>
      <c r="D108" s="2795" t="s">
        <v>925</v>
      </c>
      <c r="E108" s="1841"/>
      <c r="F108" s="1935"/>
      <c r="G108" s="2014">
        <f t="shared" si="7"/>
        <v>0</v>
      </c>
      <c r="H108" s="2868">
        <f t="shared" si="7"/>
        <v>0</v>
      </c>
      <c r="I108" s="2868">
        <f t="shared" si="7"/>
        <v>0</v>
      </c>
      <c r="J108" s="1954"/>
    </row>
    <row r="109" spans="1:9" ht="24.75" hidden="1" thickBot="1">
      <c r="A109" s="1981" t="s">
        <v>845</v>
      </c>
      <c r="B109" s="1993" t="s">
        <v>927</v>
      </c>
      <c r="C109" s="1944" t="s">
        <v>747</v>
      </c>
      <c r="D109" s="2794" t="s">
        <v>925</v>
      </c>
      <c r="E109" s="1944" t="s">
        <v>928</v>
      </c>
      <c r="F109" s="1945"/>
      <c r="G109" s="2015">
        <f t="shared" si="7"/>
        <v>0</v>
      </c>
      <c r="H109" s="2825">
        <f t="shared" si="7"/>
        <v>0</v>
      </c>
      <c r="I109" s="2825">
        <f t="shared" si="7"/>
        <v>0</v>
      </c>
    </row>
    <row r="110" spans="1:9" ht="24" customHeight="1" hidden="1">
      <c r="A110" s="1982" t="s">
        <v>124</v>
      </c>
      <c r="B110" s="1949" t="str">
        <f>'Бюд.р.'!A437</f>
        <v>Прочая закупка товаров, работ и услуг для муниципальных нужд</v>
      </c>
      <c r="C110" s="1992" t="s">
        <v>747</v>
      </c>
      <c r="D110" s="2879" t="s">
        <v>925</v>
      </c>
      <c r="E110" s="1992" t="s">
        <v>928</v>
      </c>
      <c r="F110" s="1948">
        <f>'Бюд.р.'!F437</f>
        <v>244</v>
      </c>
      <c r="G110" s="2014">
        <f>'Бюд.р.'!H437</f>
        <v>0</v>
      </c>
      <c r="H110" s="2901">
        <f>G110*1.05</f>
        <v>0</v>
      </c>
      <c r="I110" s="2901">
        <f>H110*1.05</f>
        <v>0</v>
      </c>
    </row>
    <row r="111" spans="1:9" ht="12.75">
      <c r="A111" s="1979" t="s">
        <v>125</v>
      </c>
      <c r="B111" s="1993" t="s">
        <v>317</v>
      </c>
      <c r="C111" s="1944" t="s">
        <v>747</v>
      </c>
      <c r="D111" s="2794" t="s">
        <v>446</v>
      </c>
      <c r="E111" s="1992"/>
      <c r="F111" s="2006"/>
      <c r="G111" s="2015">
        <f>G112+G117+G122</f>
        <v>4304.15</v>
      </c>
      <c r="H111" s="2015">
        <f>H112+H117+H122</f>
        <v>4519.3575</v>
      </c>
      <c r="I111" s="2825">
        <f>I112+I117+I122</f>
        <v>4745.325375</v>
      </c>
    </row>
    <row r="112" spans="1:9" ht="13.5" customHeight="1">
      <c r="A112" s="2809"/>
      <c r="B112" s="2810" t="str">
        <f>'Рас.Пр.3'!B103</f>
        <v>Профессиональная подготовка, переподготовка и повышение квалификации
</v>
      </c>
      <c r="C112" s="1944">
        <v>968</v>
      </c>
      <c r="D112" s="2794" t="s">
        <v>1323</v>
      </c>
      <c r="E112" s="1992"/>
      <c r="F112" s="2006"/>
      <c r="G112" s="2015">
        <f>G113+G115</f>
        <v>255</v>
      </c>
      <c r="H112" s="2015">
        <f>H113+H115</f>
        <v>267.75</v>
      </c>
      <c r="I112" s="2825">
        <f>I113+I115</f>
        <v>281.13750000000005</v>
      </c>
    </row>
    <row r="113" spans="1:9" ht="39.75" customHeight="1">
      <c r="A113" s="2809"/>
      <c r="B113" s="1993" t="str">
        <f>'Бюд.р.'!A444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13" s="1944">
        <v>968</v>
      </c>
      <c r="D113" s="2794" t="s">
        <v>1323</v>
      </c>
      <c r="E113" s="1992" t="str">
        <f>E114</f>
        <v>428 01 01</v>
      </c>
      <c r="F113" s="2006"/>
      <c r="G113" s="2015">
        <f>G114</f>
        <v>17</v>
      </c>
      <c r="H113" s="2015">
        <f>H114</f>
        <v>17.85</v>
      </c>
      <c r="I113" s="2825">
        <f>I114</f>
        <v>18.742500000000003</v>
      </c>
    </row>
    <row r="114" spans="1:9" ht="18" customHeight="1">
      <c r="A114" s="1984" t="s">
        <v>126</v>
      </c>
      <c r="B114" s="1994" t="str">
        <f>'Бюд.р.'!A445</f>
        <v>Закупка товаров, работ и услуг  для государственных (муниципальных) нужд</v>
      </c>
      <c r="C114" s="1841" t="s">
        <v>747</v>
      </c>
      <c r="D114" s="2795" t="s">
        <v>1323</v>
      </c>
      <c r="E114" s="1841" t="str">
        <f>'Бюд.р.'!D445</f>
        <v>428 01 01</v>
      </c>
      <c r="F114" s="1955">
        <f>'Бюд.р.'!F445</f>
        <v>200</v>
      </c>
      <c r="G114" s="2014">
        <f>'Бюд.р.'!H445</f>
        <v>17</v>
      </c>
      <c r="H114" s="2868">
        <f>G114*1.05</f>
        <v>17.85</v>
      </c>
      <c r="I114" s="2868">
        <f>H114*1.05</f>
        <v>18.742500000000003</v>
      </c>
    </row>
    <row r="115" spans="1:9" ht="39.75" customHeight="1">
      <c r="A115" s="1984"/>
      <c r="B115" s="1993" t="str">
        <f>'Бюд.р.'!A449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115" s="1944">
        <v>968</v>
      </c>
      <c r="D115" s="2794" t="s">
        <v>1323</v>
      </c>
      <c r="E115" s="1992" t="str">
        <f>E116</f>
        <v>428 01 02</v>
      </c>
      <c r="F115" s="2006"/>
      <c r="G115" s="2015">
        <f>G116</f>
        <v>238</v>
      </c>
      <c r="H115" s="2015">
        <f>H116</f>
        <v>249.9</v>
      </c>
      <c r="I115" s="2825">
        <f>I116</f>
        <v>262.39500000000004</v>
      </c>
    </row>
    <row r="116" spans="1:9" ht="18" customHeight="1">
      <c r="A116" s="1984"/>
      <c r="B116" s="1994" t="str">
        <f>'Бюд.р.'!A450</f>
        <v>Закупка товаров, работ и услуг  для государственных (муниципальных) нужд</v>
      </c>
      <c r="C116" s="1841" t="s">
        <v>747</v>
      </c>
      <c r="D116" s="2795" t="s">
        <v>1323</v>
      </c>
      <c r="E116" s="1841" t="str">
        <f>'Бюд.р.'!D450</f>
        <v>428 01 02</v>
      </c>
      <c r="F116" s="1955">
        <f>'Бюд.р.'!G447</f>
        <v>200</v>
      </c>
      <c r="G116" s="2014">
        <f>'Бюд.р.'!H450</f>
        <v>238</v>
      </c>
      <c r="H116" s="2868">
        <f>G116*1.05</f>
        <v>249.9</v>
      </c>
      <c r="I116" s="2868">
        <f>H116*1.05</f>
        <v>262.39500000000004</v>
      </c>
    </row>
    <row r="117" spans="1:9" ht="18" customHeight="1">
      <c r="A117" s="1978" t="s">
        <v>7</v>
      </c>
      <c r="B117" s="2811" t="s">
        <v>445</v>
      </c>
      <c r="C117" s="1951" t="s">
        <v>747</v>
      </c>
      <c r="D117" s="2194" t="s">
        <v>447</v>
      </c>
      <c r="E117" s="1951"/>
      <c r="F117" s="2273"/>
      <c r="G117" s="2797">
        <f>G118+G120</f>
        <v>3662.6499999999996</v>
      </c>
      <c r="H117" s="2797">
        <f>H118+H120</f>
        <v>3845.7825000000003</v>
      </c>
      <c r="I117" s="2016">
        <f>I118+I120</f>
        <v>4038.0716250000005</v>
      </c>
    </row>
    <row r="118" spans="1:9" ht="27.75" customHeight="1">
      <c r="A118" s="1979" t="s">
        <v>1232</v>
      </c>
      <c r="B118" s="2798" t="str">
        <f>'Бюд.р.'!A466</f>
        <v>Целевая программа по военно-патриотическому воспитанию граждан муниципального образования</v>
      </c>
      <c r="C118" s="1951" t="s">
        <v>747</v>
      </c>
      <c r="D118" s="2194" t="s">
        <v>447</v>
      </c>
      <c r="E118" s="1951" t="str">
        <f>E119</f>
        <v>795 08 00</v>
      </c>
      <c r="F118" s="2007"/>
      <c r="G118" s="2797">
        <f>G119</f>
        <v>1545.45</v>
      </c>
      <c r="H118" s="2016">
        <f>H119</f>
        <v>1622.7225</v>
      </c>
      <c r="I118" s="2016">
        <f>I119</f>
        <v>1703.858625</v>
      </c>
    </row>
    <row r="119" spans="1:9" ht="18" customHeight="1">
      <c r="A119" s="1978" t="s">
        <v>1233</v>
      </c>
      <c r="B119" s="1949" t="str">
        <f>'Бюд.р.'!A467</f>
        <v>Закупка товаров, работ и услуг  для государственных (муниципальных) нужд</v>
      </c>
      <c r="C119" s="1841" t="s">
        <v>747</v>
      </c>
      <c r="D119" s="2795" t="s">
        <v>447</v>
      </c>
      <c r="E119" s="1841" t="str">
        <f>'Бюд.р.'!D467</f>
        <v>795 08 00</v>
      </c>
      <c r="F119" s="1935">
        <f>'Бюд.р.'!G469</f>
        <v>200</v>
      </c>
      <c r="G119" s="2014">
        <f>'Бюд.р.'!H469</f>
        <v>1545.45</v>
      </c>
      <c r="H119" s="2901">
        <f>G119*1.05</f>
        <v>1622.7225</v>
      </c>
      <c r="I119" s="2901">
        <f>H119*1.05</f>
        <v>1703.858625</v>
      </c>
    </row>
    <row r="120" spans="1:9" ht="27" customHeight="1">
      <c r="A120" s="1979" t="s">
        <v>625</v>
      </c>
      <c r="B120" s="2001" t="str">
        <f>'Бюд.р.'!A474</f>
        <v>Целевая программа по организации и проведению досуговых мероприятий для жителей МО МО Озеро Долгое </v>
      </c>
      <c r="C120" s="1951" t="s">
        <v>747</v>
      </c>
      <c r="D120" s="2194" t="s">
        <v>447</v>
      </c>
      <c r="E120" s="1951" t="str">
        <f>E121</f>
        <v>795 06 00</v>
      </c>
      <c r="F120" s="2007"/>
      <c r="G120" s="2797">
        <f>G121</f>
        <v>2117.2</v>
      </c>
      <c r="H120" s="2797">
        <f>H121</f>
        <v>2223.06</v>
      </c>
      <c r="I120" s="2016">
        <f>I121</f>
        <v>2334.213</v>
      </c>
    </row>
    <row r="121" spans="1:9" ht="17.25" customHeight="1">
      <c r="A121" s="2809"/>
      <c r="B121" s="1949" t="str">
        <f>'Бюд.р.'!A475</f>
        <v>Закупка товаров, работ и услуг  для государственных (муниципальных) нужд</v>
      </c>
      <c r="C121" s="1841">
        <v>968</v>
      </c>
      <c r="D121" s="2795" t="s">
        <v>447</v>
      </c>
      <c r="E121" s="1841" t="str">
        <f>'Бюд.р.'!D475</f>
        <v>795 06 00</v>
      </c>
      <c r="F121" s="1935">
        <f>'Бюд.р.'!F475</f>
        <v>200</v>
      </c>
      <c r="G121" s="2014">
        <f>'Бюд.р.'!H475</f>
        <v>2117.2</v>
      </c>
      <c r="H121" s="2901">
        <f>G121*1.05</f>
        <v>2223.06</v>
      </c>
      <c r="I121" s="2901">
        <f>H121*1.05</f>
        <v>2334.213</v>
      </c>
    </row>
    <row r="122" spans="1:9" ht="13.5" customHeight="1">
      <c r="A122" s="1983" t="s">
        <v>626</v>
      </c>
      <c r="B122" s="2812" t="s">
        <v>14</v>
      </c>
      <c r="C122" s="1951" t="s">
        <v>747</v>
      </c>
      <c r="D122" s="2194" t="s">
        <v>18</v>
      </c>
      <c r="E122" s="1951"/>
      <c r="F122" s="2273"/>
      <c r="G122" s="2797">
        <f>G123+G125</f>
        <v>386.5</v>
      </c>
      <c r="H122" s="2797">
        <f>H123+H125</f>
        <v>405.82500000000005</v>
      </c>
      <c r="I122" s="2016">
        <f>I123+I125</f>
        <v>426.11625000000004</v>
      </c>
    </row>
    <row r="123" spans="1:9" ht="24">
      <c r="A123" s="1979" t="s">
        <v>1165</v>
      </c>
      <c r="B123" s="1999" t="s">
        <v>1275</v>
      </c>
      <c r="C123" s="1944" t="s">
        <v>747</v>
      </c>
      <c r="D123" s="2794" t="s">
        <v>18</v>
      </c>
      <c r="E123" s="1944" t="str">
        <f>E124</f>
        <v>795 01 00</v>
      </c>
      <c r="F123" s="1945"/>
      <c r="G123" s="2015">
        <f>G124</f>
        <v>160</v>
      </c>
      <c r="H123" s="2015">
        <f>H124</f>
        <v>168</v>
      </c>
      <c r="I123" s="2825">
        <f>I124</f>
        <v>176.4</v>
      </c>
    </row>
    <row r="124" spans="1:9" ht="13.5" customHeight="1" thickBot="1">
      <c r="A124" s="1983" t="s">
        <v>1166</v>
      </c>
      <c r="B124" s="1949" t="str">
        <f>'Бюд.р.'!A492</f>
        <v>Закупка товаров, работ и услуг  для государственных (муниципальных) нужд</v>
      </c>
      <c r="C124" s="1992" t="s">
        <v>747</v>
      </c>
      <c r="D124" s="2879" t="s">
        <v>18</v>
      </c>
      <c r="E124" s="1992" t="str">
        <f>'Бюд.р.'!D492</f>
        <v>795 01 00</v>
      </c>
      <c r="F124" s="1948">
        <f>'Бюд.р.'!F492</f>
        <v>200</v>
      </c>
      <c r="G124" s="2014">
        <f>'Бюд.р.'!H492</f>
        <v>160</v>
      </c>
      <c r="H124" s="2901">
        <f>G124*1.05</f>
        <v>168</v>
      </c>
      <c r="I124" s="2901">
        <f>H124*1.05</f>
        <v>176.4</v>
      </c>
    </row>
    <row r="125" spans="1:9" ht="48.75" thickBot="1">
      <c r="A125" s="1981" t="s">
        <v>554</v>
      </c>
      <c r="B125" s="1999" t="str">
        <f>'Бюд.р.'!A500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5" s="1944" t="s">
        <v>747</v>
      </c>
      <c r="D125" s="2794" t="s">
        <v>18</v>
      </c>
      <c r="E125" s="1944" t="str">
        <f>E126</f>
        <v>795 04 00</v>
      </c>
      <c r="F125" s="1945"/>
      <c r="G125" s="2015">
        <f>G126</f>
        <v>226.5</v>
      </c>
      <c r="H125" s="2015">
        <f>H126</f>
        <v>237.82500000000002</v>
      </c>
      <c r="I125" s="2825">
        <f>I126</f>
        <v>249.71625000000003</v>
      </c>
    </row>
    <row r="126" spans="1:9" ht="12.75">
      <c r="A126" s="1982" t="s">
        <v>623</v>
      </c>
      <c r="B126" s="1949" t="str">
        <f>'Бюд.р.'!A501</f>
        <v>Закупка товаров, работ и услуг  для государственных (муниципальных) нужд</v>
      </c>
      <c r="C126" s="1992" t="s">
        <v>747</v>
      </c>
      <c r="D126" s="2879" t="s">
        <v>18</v>
      </c>
      <c r="E126" s="1992" t="s">
        <v>173</v>
      </c>
      <c r="F126" s="1948">
        <f>'Бюд.р.'!F501</f>
        <v>200</v>
      </c>
      <c r="G126" s="2014">
        <f>'Бюд.р.'!H501</f>
        <v>226.5</v>
      </c>
      <c r="H126" s="2901">
        <f>G126*1.05</f>
        <v>237.82500000000002</v>
      </c>
      <c r="I126" s="2901">
        <f>H126*1.05</f>
        <v>249.71625000000003</v>
      </c>
    </row>
    <row r="127" spans="1:9" ht="16.5" customHeight="1">
      <c r="A127" s="1979" t="s">
        <v>627</v>
      </c>
      <c r="B127" s="1993" t="s">
        <v>1169</v>
      </c>
      <c r="C127" s="1944" t="s">
        <v>747</v>
      </c>
      <c r="D127" s="2794" t="s">
        <v>450</v>
      </c>
      <c r="E127" s="1942"/>
      <c r="F127" s="1943"/>
      <c r="G127" s="2015">
        <f>G129+G131</f>
        <v>13112.5</v>
      </c>
      <c r="H127" s="2015">
        <f>H129+H131</f>
        <v>13768.125000000002</v>
      </c>
      <c r="I127" s="2825">
        <f>I129+I131</f>
        <v>14456.531250000002</v>
      </c>
    </row>
    <row r="128" spans="1:9" ht="15.75" customHeight="1">
      <c r="A128" s="1983" t="s">
        <v>628</v>
      </c>
      <c r="B128" s="2796" t="s">
        <v>874</v>
      </c>
      <c r="C128" s="1951" t="s">
        <v>747</v>
      </c>
      <c r="D128" s="2194" t="s">
        <v>451</v>
      </c>
      <c r="E128" s="2195"/>
      <c r="F128" s="2274"/>
      <c r="G128" s="2797">
        <f aca="true" t="shared" si="8" ref="G128:I129">G129</f>
        <v>11143.5</v>
      </c>
      <c r="H128" s="2797">
        <f t="shared" si="8"/>
        <v>11700.675000000001</v>
      </c>
      <c r="I128" s="2016">
        <f t="shared" si="8"/>
        <v>12285.708750000002</v>
      </c>
    </row>
    <row r="129" spans="1:9" ht="48.75" customHeight="1">
      <c r="A129" s="1979" t="s">
        <v>1223</v>
      </c>
      <c r="B129" s="2880" t="str">
        <f>'Бюд.р.'!A508</f>
        <v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29" s="1951" t="s">
        <v>747</v>
      </c>
      <c r="D129" s="2881" t="s">
        <v>451</v>
      </c>
      <c r="E129" s="2195" t="str">
        <f>E130</f>
        <v>795 09 00</v>
      </c>
      <c r="F129" s="2274"/>
      <c r="G129" s="2797">
        <f t="shared" si="8"/>
        <v>11143.5</v>
      </c>
      <c r="H129" s="2797">
        <f t="shared" si="8"/>
        <v>11700.675000000001</v>
      </c>
      <c r="I129" s="2016">
        <f t="shared" si="8"/>
        <v>12285.708750000002</v>
      </c>
    </row>
    <row r="130" spans="1:9" ht="16.5" customHeight="1">
      <c r="A130" s="1983" t="s">
        <v>1224</v>
      </c>
      <c r="B130" s="1949" t="str">
        <f>'Бюд.р.'!A509</f>
        <v>Закупка товаров, работ и услуг  для государственных (муниципальных) нужд</v>
      </c>
      <c r="C130" s="1841" t="s">
        <v>747</v>
      </c>
      <c r="D130" s="2795" t="s">
        <v>451</v>
      </c>
      <c r="E130" s="1841" t="str">
        <f>'Бюд.р.'!D509</f>
        <v>795 09 00</v>
      </c>
      <c r="F130" s="1935">
        <f>'Бюд.р.'!F509</f>
        <v>200</v>
      </c>
      <c r="G130" s="2014">
        <f>'Бюд.р.'!H509</f>
        <v>11143.5</v>
      </c>
      <c r="H130" s="2901">
        <f>G130*1.05</f>
        <v>11700.675000000001</v>
      </c>
      <c r="I130" s="2901">
        <f>H130*1.05</f>
        <v>12285.708750000002</v>
      </c>
    </row>
    <row r="131" spans="1:9" ht="16.5" customHeight="1">
      <c r="A131" s="1985"/>
      <c r="B131" s="2001" t="str">
        <f>'Бюд.р.'!A516</f>
        <v>Другие вопросы в области культуры, кинематографии</v>
      </c>
      <c r="C131" s="1951">
        <v>968</v>
      </c>
      <c r="D131" s="2194" t="s">
        <v>1602</v>
      </c>
      <c r="E131" s="1951"/>
      <c r="F131" s="2007"/>
      <c r="G131" s="2797">
        <f aca="true" t="shared" si="9" ref="G131:I132">G132</f>
        <v>1969</v>
      </c>
      <c r="H131" s="2797">
        <f t="shared" si="9"/>
        <v>2067.4500000000003</v>
      </c>
      <c r="I131" s="2016">
        <f t="shared" si="9"/>
        <v>2170.8225</v>
      </c>
    </row>
    <row r="132" spans="1:9" ht="24.75" customHeight="1" thickBot="1">
      <c r="A132" s="1985"/>
      <c r="B132" s="2001" t="str">
        <f>'Бюд.р.'!A517</f>
        <v>Целевая программа по организации и проведению досуговых мероприятий для жителей МО МО Озеро Долгое </v>
      </c>
      <c r="C132" s="1951">
        <v>968</v>
      </c>
      <c r="D132" s="2194" t="s">
        <v>1602</v>
      </c>
      <c r="E132" s="1951" t="str">
        <f>E133</f>
        <v>795 06 00</v>
      </c>
      <c r="F132" s="2007"/>
      <c r="G132" s="2797">
        <f t="shared" si="9"/>
        <v>1969</v>
      </c>
      <c r="H132" s="2797">
        <f t="shared" si="9"/>
        <v>2067.4500000000003</v>
      </c>
      <c r="I132" s="2016">
        <f t="shared" si="9"/>
        <v>2170.8225</v>
      </c>
    </row>
    <row r="133" spans="1:9" ht="13.5" thickBot="1">
      <c r="A133" s="1981" t="s">
        <v>164</v>
      </c>
      <c r="B133" s="1949" t="str">
        <f>'Бюд.р.'!A518</f>
        <v>Закупка товаров, работ и услуг  для государственных (муниципальных) нужд</v>
      </c>
      <c r="C133" s="1841">
        <v>968</v>
      </c>
      <c r="D133" s="2795" t="s">
        <v>1602</v>
      </c>
      <c r="E133" s="1841" t="str">
        <f>'Бюд.р.'!D518</f>
        <v>795 06 00</v>
      </c>
      <c r="F133" s="1935">
        <f>'Бюд.р.'!F518</f>
        <v>200</v>
      </c>
      <c r="G133" s="2014">
        <f>'Бюд.р.'!H518</f>
        <v>1969</v>
      </c>
      <c r="H133" s="2901">
        <f>G133*1.05</f>
        <v>2067.4500000000003</v>
      </c>
      <c r="I133" s="2901">
        <f>H133*1.05</f>
        <v>2170.8225</v>
      </c>
    </row>
    <row r="134" spans="1:9" ht="12" customHeight="1">
      <c r="A134" s="1979" t="s">
        <v>51</v>
      </c>
      <c r="B134" s="1998" t="s">
        <v>319</v>
      </c>
      <c r="C134" s="1944" t="s">
        <v>747</v>
      </c>
      <c r="D134" s="1942" t="s">
        <v>379</v>
      </c>
      <c r="E134" s="1942"/>
      <c r="F134" s="1943"/>
      <c r="G134" s="2015">
        <f>G135+G138</f>
        <v>17252.872</v>
      </c>
      <c r="H134" s="2825">
        <f>H135+H138</f>
        <v>18242.11</v>
      </c>
      <c r="I134" s="2825">
        <f>I135+I138</f>
        <v>19396.745499999997</v>
      </c>
    </row>
    <row r="135" spans="1:9" ht="12.75" customHeight="1">
      <c r="A135" s="1978" t="s">
        <v>52</v>
      </c>
      <c r="B135" s="2813" t="s">
        <v>1227</v>
      </c>
      <c r="C135" s="1951" t="s">
        <v>747</v>
      </c>
      <c r="D135" s="2195" t="s">
        <v>1231</v>
      </c>
      <c r="E135" s="2195"/>
      <c r="F135" s="2274"/>
      <c r="G135" s="2797">
        <f aca="true" t="shared" si="10" ref="G135:I136">G136</f>
        <v>970.2</v>
      </c>
      <c r="H135" s="2016">
        <f t="shared" si="10"/>
        <v>1018.71</v>
      </c>
      <c r="I135" s="2016">
        <f t="shared" si="10"/>
        <v>1069.6455</v>
      </c>
    </row>
    <row r="136" spans="1:9" ht="22.5">
      <c r="A136" s="1986" t="s">
        <v>96</v>
      </c>
      <c r="B136" s="2806" t="str">
        <f>'Бюд.р.'!A530</f>
        <v>РАСХОДЫ НА ПРЕДОСТАВЛЕНИЕ ДОПЛАТ К ПЕНСИИ ЛИЦАМ, ЗАМЕЩАВШИМ МУНИЦИПАЛЬНЫЕ ДОЛЖНОСТИ И ДОЛЖНОСТИ МУНИЦИПАЛЬНОЙ СЛУЖБЫ</v>
      </c>
      <c r="C136" s="2802" t="s">
        <v>747</v>
      </c>
      <c r="D136" s="2814" t="s">
        <v>1231</v>
      </c>
      <c r="E136" s="2802" t="str">
        <f>E137</f>
        <v>505 01 00</v>
      </c>
      <c r="F136" s="2804"/>
      <c r="G136" s="2011">
        <f>G137</f>
        <v>970.2</v>
      </c>
      <c r="H136" s="2011">
        <f t="shared" si="10"/>
        <v>1018.71</v>
      </c>
      <c r="I136" s="2824">
        <f t="shared" si="10"/>
        <v>1069.6455</v>
      </c>
    </row>
    <row r="137" spans="1:9" ht="18" customHeight="1">
      <c r="A137" s="1979" t="s">
        <v>97</v>
      </c>
      <c r="B137" s="2000" t="str">
        <f>'Бюд.р.'!A531</f>
        <v>Социальное обеспечение и иные выплаты населению</v>
      </c>
      <c r="C137" s="1992" t="s">
        <v>747</v>
      </c>
      <c r="D137" s="1946" t="s">
        <v>1231</v>
      </c>
      <c r="E137" s="1947" t="str">
        <f>'Бюд.р.'!D531</f>
        <v>505 01 00</v>
      </c>
      <c r="F137" s="1948">
        <f>'Бюд.р.'!F531</f>
        <v>300</v>
      </c>
      <c r="G137" s="2014">
        <f>'Бюд.р.'!H531</f>
        <v>970.2</v>
      </c>
      <c r="H137" s="2901">
        <f>G137*1.05</f>
        <v>1018.71</v>
      </c>
      <c r="I137" s="2901">
        <f>H137*1.05</f>
        <v>1069.6455</v>
      </c>
    </row>
    <row r="138" spans="1:9" ht="16.5" customHeight="1">
      <c r="A138" s="1979" t="s">
        <v>1367</v>
      </c>
      <c r="B138" s="2813" t="s">
        <v>881</v>
      </c>
      <c r="C138" s="1951" t="s">
        <v>747</v>
      </c>
      <c r="D138" s="2195" t="s">
        <v>1032</v>
      </c>
      <c r="E138" s="2195"/>
      <c r="F138" s="2274"/>
      <c r="G138" s="2797">
        <f>G139+G142+G144</f>
        <v>16282.671999999999</v>
      </c>
      <c r="H138" s="2797">
        <f>H139+H142+H144</f>
        <v>17223.4</v>
      </c>
      <c r="I138" s="2016">
        <f>I139+I142+I144</f>
        <v>18327.1</v>
      </c>
    </row>
    <row r="139" spans="1:9" ht="41.25" customHeight="1">
      <c r="A139" s="1979" t="s">
        <v>1369</v>
      </c>
      <c r="B139" s="1999" t="str">
        <f>'Бюд.р.'!A536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39" s="1944" t="s">
        <v>747</v>
      </c>
      <c r="D139" s="1942" t="s">
        <v>1032</v>
      </c>
      <c r="E139" s="1944" t="str">
        <f>E140</f>
        <v>002  80 31</v>
      </c>
      <c r="F139" s="1945"/>
      <c r="G139" s="2015">
        <f>SUM(G140:G141)</f>
        <v>4515.072</v>
      </c>
      <c r="H139" s="2015">
        <f>SUM(H140:H141)</f>
        <v>4790.200000000001</v>
      </c>
      <c r="I139" s="2825">
        <f>SUM(I140:I141)</f>
        <v>5173.8</v>
      </c>
    </row>
    <row r="140" spans="1:9" ht="41.25" customHeight="1">
      <c r="A140" s="2815"/>
      <c r="B140" s="1949" t="str">
        <f>'Бюд.р.'!A537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0" s="1841">
        <v>968</v>
      </c>
      <c r="D140" s="1956">
        <v>1004</v>
      </c>
      <c r="E140" s="1841" t="str">
        <f>'Бюд.р.'!D537</f>
        <v>002  80 31</v>
      </c>
      <c r="F140" s="1935">
        <f>'Бюд.р.'!F537</f>
        <v>100</v>
      </c>
      <c r="G140" s="2010">
        <f>'Бюд.р.'!H537</f>
        <v>4209.072</v>
      </c>
      <c r="H140" s="2896">
        <v>4465.6</v>
      </c>
      <c r="I140" s="2896">
        <v>4823.2</v>
      </c>
    </row>
    <row r="141" spans="1:9" ht="16.5" customHeight="1" thickBot="1">
      <c r="A141" s="2815"/>
      <c r="B141" s="1949" t="str">
        <f>'Бюд.р.'!A543</f>
        <v>Закупка товаров, работ и услуг  для государственных (муниципальных) нужд</v>
      </c>
      <c r="C141" s="1841">
        <v>968</v>
      </c>
      <c r="D141" s="1956">
        <v>1004</v>
      </c>
      <c r="E141" s="1841" t="str">
        <f>E140</f>
        <v>002  80 31</v>
      </c>
      <c r="F141" s="1935">
        <f>'Бюд.р.'!F543</f>
        <v>200</v>
      </c>
      <c r="G141" s="2010">
        <f>'Бюд.р.'!H543</f>
        <v>305.99999999999994</v>
      </c>
      <c r="H141" s="2896">
        <v>324.6</v>
      </c>
      <c r="I141" s="2896">
        <v>350.6</v>
      </c>
    </row>
    <row r="142" spans="1:9" ht="40.5" customHeight="1" thickBot="1">
      <c r="A142" s="1987" t="s">
        <v>1157</v>
      </c>
      <c r="B142" s="1998" t="str">
        <f>'Бюд.р.'!A551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42" s="1944" t="s">
        <v>747</v>
      </c>
      <c r="D142" s="1942" t="s">
        <v>1032</v>
      </c>
      <c r="E142" s="1942" t="str">
        <f>E143</f>
        <v>511 80 32</v>
      </c>
      <c r="F142" s="1943"/>
      <c r="G142" s="2015">
        <f>G143</f>
        <v>9259.8</v>
      </c>
      <c r="H142" s="2015">
        <f>H143</f>
        <v>9787.4</v>
      </c>
      <c r="I142" s="2825">
        <f>I143</f>
        <v>10277</v>
      </c>
    </row>
    <row r="143" spans="1:9" ht="13.5" thickBot="1">
      <c r="A143" s="2816"/>
      <c r="B143" s="1995" t="str">
        <f>'Бюд.р.'!A552</f>
        <v>Социальное обеспечение и иные выплаты населению</v>
      </c>
      <c r="C143" s="1841">
        <v>968</v>
      </c>
      <c r="D143" s="1956">
        <v>1004</v>
      </c>
      <c r="E143" s="1956" t="str">
        <f>'Бюд.р.'!D552</f>
        <v>511 80 32</v>
      </c>
      <c r="F143" s="1957">
        <f>'Бюд.р.'!F552</f>
        <v>300</v>
      </c>
      <c r="G143" s="2010">
        <f>'Бюд.р.'!H552</f>
        <v>9259.8</v>
      </c>
      <c r="H143" s="2896">
        <v>9787.4</v>
      </c>
      <c r="I143" s="2896">
        <v>10277</v>
      </c>
    </row>
    <row r="144" spans="1:9" ht="36">
      <c r="A144" s="1988" t="s">
        <v>1234</v>
      </c>
      <c r="B144" s="1998" t="str">
        <f>'Бюд.р.'!A556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44" s="1944" t="s">
        <v>747</v>
      </c>
      <c r="D144" s="1942" t="s">
        <v>1032</v>
      </c>
      <c r="E144" s="1942" t="str">
        <f>E145</f>
        <v>511 80 33</v>
      </c>
      <c r="F144" s="1943"/>
      <c r="G144" s="2015">
        <f>G145</f>
        <v>2507.8</v>
      </c>
      <c r="H144" s="2015">
        <f>H145</f>
        <v>2645.8</v>
      </c>
      <c r="I144" s="2825">
        <f>I145</f>
        <v>2876.3</v>
      </c>
    </row>
    <row r="145" spans="1:9" ht="14.25" customHeight="1">
      <c r="A145" s="1990"/>
      <c r="B145" s="1995" t="str">
        <f>'Бюд.р.'!A557</f>
        <v>Социальное обеспечение и иные выплаты населению</v>
      </c>
      <c r="C145" s="1841">
        <v>968</v>
      </c>
      <c r="D145" s="1956">
        <v>1004</v>
      </c>
      <c r="E145" s="1956" t="str">
        <f>'Бюд.р.'!D557</f>
        <v>511 80 33</v>
      </c>
      <c r="F145" s="1957">
        <f>'Бюд.р.'!F557</f>
        <v>300</v>
      </c>
      <c r="G145" s="2010">
        <f>'Бюд.р.'!H557</f>
        <v>2507.8</v>
      </c>
      <c r="H145" s="2896">
        <v>2645.8</v>
      </c>
      <c r="I145" s="2896">
        <v>2876.3</v>
      </c>
    </row>
    <row r="146" spans="1:9" ht="12.75">
      <c r="A146" s="1979" t="s">
        <v>1235</v>
      </c>
      <c r="B146" s="2001" t="s">
        <v>1147</v>
      </c>
      <c r="C146" s="1951">
        <v>968</v>
      </c>
      <c r="D146" s="1951">
        <v>1100</v>
      </c>
      <c r="E146" s="1951"/>
      <c r="F146" s="2007"/>
      <c r="G146" s="2015">
        <f aca="true" t="shared" si="11" ref="G146:I148">G147</f>
        <v>4092.7</v>
      </c>
      <c r="H146" s="2825">
        <f t="shared" si="11"/>
        <v>4297.335</v>
      </c>
      <c r="I146" s="2825">
        <f t="shared" si="11"/>
        <v>4512.20175</v>
      </c>
    </row>
    <row r="147" spans="1:9" ht="12.75">
      <c r="A147" s="1978" t="s">
        <v>1236</v>
      </c>
      <c r="B147" s="2001" t="s">
        <v>1148</v>
      </c>
      <c r="C147" s="1951">
        <v>968</v>
      </c>
      <c r="D147" s="1951">
        <v>1102</v>
      </c>
      <c r="E147" s="1951"/>
      <c r="F147" s="2007"/>
      <c r="G147" s="2797">
        <f t="shared" si="11"/>
        <v>4092.7</v>
      </c>
      <c r="H147" s="2016">
        <f t="shared" si="11"/>
        <v>4297.335</v>
      </c>
      <c r="I147" s="2016">
        <f t="shared" si="11"/>
        <v>4512.20175</v>
      </c>
    </row>
    <row r="148" spans="1:9" ht="60.75" customHeight="1">
      <c r="A148" s="1978" t="s">
        <v>242</v>
      </c>
      <c r="B148" s="1999" t="str">
        <f>'Бюд.р.'!A571</f>
        <v>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v>
      </c>
      <c r="C148" s="1944">
        <v>968</v>
      </c>
      <c r="D148" s="1944">
        <v>1102</v>
      </c>
      <c r="E148" s="1944" t="str">
        <f>E149</f>
        <v>795 10 00</v>
      </c>
      <c r="F148" s="1945"/>
      <c r="G148" s="2015">
        <f>G149</f>
        <v>4092.7</v>
      </c>
      <c r="H148" s="2015">
        <f t="shared" si="11"/>
        <v>4297.335</v>
      </c>
      <c r="I148" s="2825">
        <f t="shared" si="11"/>
        <v>4512.20175</v>
      </c>
    </row>
    <row r="149" spans="1:9" ht="13.5" customHeight="1" thickBot="1">
      <c r="A149" s="1989" t="s">
        <v>243</v>
      </c>
      <c r="B149" s="1949" t="str">
        <f>'Бюд.р.'!A572</f>
        <v>Закупка товаров, работ и услуг  для государственных (муниципальных) нужд</v>
      </c>
      <c r="C149" s="1841">
        <v>968</v>
      </c>
      <c r="D149" s="1841">
        <v>1102</v>
      </c>
      <c r="E149" s="1841" t="str">
        <f>'Бюд.р.'!D572</f>
        <v>795 10 00</v>
      </c>
      <c r="F149" s="1935">
        <f>'Бюд.р.'!F572</f>
        <v>200</v>
      </c>
      <c r="G149" s="2014">
        <f>'Бюд.р.'!H572</f>
        <v>4092.7</v>
      </c>
      <c r="H149" s="2868">
        <f>G149*1.05</f>
        <v>4297.335</v>
      </c>
      <c r="I149" s="2868">
        <f>H149*1.05</f>
        <v>4512.20175</v>
      </c>
    </row>
    <row r="150" spans="1:9" ht="12.75">
      <c r="A150" s="1934" t="s">
        <v>1326</v>
      </c>
      <c r="B150" s="2001" t="s">
        <v>1149</v>
      </c>
      <c r="C150" s="1951">
        <v>968</v>
      </c>
      <c r="D150" s="1951">
        <v>1200</v>
      </c>
      <c r="E150" s="1951"/>
      <c r="F150" s="2007"/>
      <c r="G150" s="2015">
        <f aca="true" t="shared" si="12" ref="G150:I152">G151</f>
        <v>1800</v>
      </c>
      <c r="H150" s="2825">
        <f t="shared" si="12"/>
        <v>1890</v>
      </c>
      <c r="I150" s="2825">
        <f t="shared" si="12"/>
        <v>1984.5</v>
      </c>
    </row>
    <row r="151" spans="1:9" ht="15" customHeight="1" thickBot="1">
      <c r="A151" s="1985" t="s">
        <v>1327</v>
      </c>
      <c r="B151" s="2817" t="s">
        <v>875</v>
      </c>
      <c r="C151" s="2818">
        <v>968</v>
      </c>
      <c r="D151" s="2818">
        <v>1202</v>
      </c>
      <c r="E151" s="2818"/>
      <c r="F151" s="2819"/>
      <c r="G151" s="2820">
        <f t="shared" si="12"/>
        <v>1800</v>
      </c>
      <c r="H151" s="2903">
        <f t="shared" si="12"/>
        <v>1890</v>
      </c>
      <c r="I151" s="2903">
        <f t="shared" si="12"/>
        <v>1984.5</v>
      </c>
    </row>
    <row r="152" spans="1:9" ht="13.5" thickBot="1">
      <c r="A152" s="1467"/>
      <c r="B152" s="1927" t="s">
        <v>1293</v>
      </c>
      <c r="C152" s="1928">
        <v>968</v>
      </c>
      <c r="D152" s="1929">
        <v>1202</v>
      </c>
      <c r="E152" s="1929" t="str">
        <f>E153</f>
        <v>457 03 00</v>
      </c>
      <c r="F152" s="1991"/>
      <c r="G152" s="2821">
        <f>G153</f>
        <v>1800</v>
      </c>
      <c r="H152" s="2821">
        <f t="shared" si="12"/>
        <v>1890</v>
      </c>
      <c r="I152" s="2826">
        <f t="shared" si="12"/>
        <v>1984.5</v>
      </c>
    </row>
    <row r="153" spans="1:9" ht="18" customHeight="1" thickBot="1">
      <c r="A153" s="1600"/>
      <c r="B153" s="1930" t="str">
        <f>'Бюд.р.'!A586</f>
        <v>Закупка товаров, работ и услуг  для государственных (муниципальных) нужд</v>
      </c>
      <c r="C153" s="1931">
        <v>968</v>
      </c>
      <c r="D153" s="1932">
        <v>1202</v>
      </c>
      <c r="E153" s="1932" t="str">
        <f>'Бюд.р.'!D586</f>
        <v>457 03 00</v>
      </c>
      <c r="F153" s="1933">
        <f>'Бюд.р.'!F586</f>
        <v>200</v>
      </c>
      <c r="G153" s="2822">
        <f>'Бюд.р.'!H586</f>
        <v>1800</v>
      </c>
      <c r="H153" s="2904">
        <f>G153*1.05</f>
        <v>1890</v>
      </c>
      <c r="I153" s="2905">
        <f>H153*1.05</f>
        <v>1984.5</v>
      </c>
    </row>
    <row r="154" spans="2:9" ht="33" customHeight="1" thickBot="1">
      <c r="B154" s="3138" t="s">
        <v>1380</v>
      </c>
      <c r="C154" s="3139"/>
      <c r="D154" s="3139"/>
      <c r="E154" s="3139"/>
      <c r="F154" s="3140"/>
      <c r="G154" s="1959" t="e">
        <f>G9-G18</f>
        <v>#REF!</v>
      </c>
      <c r="H154" s="2906" t="e">
        <f>H9-H18</f>
        <v>#REF!</v>
      </c>
      <c r="I154" s="2907" t="e">
        <f>I9-I18</f>
        <v>#REF!</v>
      </c>
    </row>
    <row r="155" spans="2:9" ht="20.25" customHeight="1">
      <c r="B155" s="3121" t="s">
        <v>1391</v>
      </c>
      <c r="C155" s="3122"/>
      <c r="D155" s="3122"/>
      <c r="E155" s="3122"/>
      <c r="F155" s="3123"/>
      <c r="G155" s="1960" t="e">
        <f>G154/(G10+G11)</f>
        <v>#REF!</v>
      </c>
      <c r="H155" s="2908" t="e">
        <f>H154/(H10+H11)</f>
        <v>#REF!</v>
      </c>
      <c r="I155" s="2909" t="e">
        <f>I154/(I10+I11)</f>
        <v>#REF!</v>
      </c>
    </row>
    <row r="156" spans="2:9" ht="15.75">
      <c r="B156" s="3118" t="s">
        <v>1389</v>
      </c>
      <c r="C156" s="3119"/>
      <c r="D156" s="3119"/>
      <c r="E156" s="3119"/>
      <c r="F156" s="3120"/>
      <c r="G156" s="1961">
        <v>0</v>
      </c>
      <c r="H156" s="2893">
        <v>0</v>
      </c>
      <c r="I156" s="2910">
        <v>0</v>
      </c>
    </row>
    <row r="157" spans="2:9" ht="15.75">
      <c r="B157" s="3118" t="s">
        <v>1381</v>
      </c>
      <c r="C157" s="3119"/>
      <c r="D157" s="3119"/>
      <c r="E157" s="3119"/>
      <c r="F157" s="3120"/>
      <c r="G157" s="1962" t="s">
        <v>1386</v>
      </c>
      <c r="H157" s="1962" t="s">
        <v>1462</v>
      </c>
      <c r="I157" s="2882" t="s">
        <v>1709</v>
      </c>
    </row>
    <row r="158" spans="2:9" ht="19.5" customHeight="1">
      <c r="B158" s="3111" t="str">
        <f>'ДОХ.Пр.1'!D24</f>
        <v>Налог, взимаемый в связи с применением упрощенной системы налогообложения</v>
      </c>
      <c r="C158" s="3112"/>
      <c r="D158" s="3112"/>
      <c r="E158" s="3112"/>
      <c r="F158" s="3113"/>
      <c r="G158" s="1961">
        <v>10</v>
      </c>
      <c r="H158" s="1963">
        <v>10</v>
      </c>
      <c r="I158" s="2883">
        <v>10</v>
      </c>
    </row>
    <row r="159" spans="2:9" ht="15.75">
      <c r="B159" s="3111" t="str">
        <f>'ДОХ.Пр.1'!D33</f>
        <v>Единый налог на вмененный доход для отдельных видов деятельности</v>
      </c>
      <c r="C159" s="3112"/>
      <c r="D159" s="3112"/>
      <c r="E159" s="3112"/>
      <c r="F159" s="3113"/>
      <c r="G159" s="1961">
        <v>45</v>
      </c>
      <c r="H159" s="1963">
        <v>45</v>
      </c>
      <c r="I159" s="2883">
        <v>45</v>
      </c>
    </row>
    <row r="160" spans="2:9" ht="19.5" customHeight="1">
      <c r="B160" s="3124" t="s">
        <v>1463</v>
      </c>
      <c r="C160" s="3125"/>
      <c r="D160" s="3125"/>
      <c r="E160" s="3125"/>
      <c r="F160" s="3126"/>
      <c r="G160" s="1961">
        <v>45</v>
      </c>
      <c r="H160" s="1963">
        <v>45</v>
      </c>
      <c r="I160" s="2883">
        <v>45</v>
      </c>
    </row>
    <row r="161" spans="2:9" ht="15.75">
      <c r="B161" s="3111" t="str">
        <f>'ДОХ.Пр.1'!D39</f>
        <v>Налог на имущество физических лиц</v>
      </c>
      <c r="C161" s="3112"/>
      <c r="D161" s="3112"/>
      <c r="E161" s="3112"/>
      <c r="F161" s="3113"/>
      <c r="G161" s="1961">
        <v>100</v>
      </c>
      <c r="H161" s="1963">
        <v>100</v>
      </c>
      <c r="I161" s="2883">
        <v>100</v>
      </c>
    </row>
    <row r="162" spans="2:9" ht="16.5" thickBot="1">
      <c r="B162" s="3115" t="s">
        <v>1388</v>
      </c>
      <c r="C162" s="3116"/>
      <c r="D162" s="3116"/>
      <c r="E162" s="3116"/>
      <c r="F162" s="3117"/>
      <c r="G162" s="2884">
        <v>100</v>
      </c>
      <c r="H162" s="2885">
        <v>100</v>
      </c>
      <c r="I162" s="2886">
        <v>100</v>
      </c>
    </row>
    <row r="163" ht="21" customHeight="1">
      <c r="B163" s="1042" t="s">
        <v>216</v>
      </c>
    </row>
    <row r="165" spans="2:9" ht="15.75">
      <c r="B165" s="3114" t="s">
        <v>1590</v>
      </c>
      <c r="C165" s="3114"/>
      <c r="D165" s="3114"/>
      <c r="E165" s="3114"/>
      <c r="F165" s="3114"/>
      <c r="G165" s="3114"/>
      <c r="H165" s="3114"/>
      <c r="I165" s="3114"/>
    </row>
  </sheetData>
  <sheetProtection/>
  <mergeCells count="28">
    <mergeCell ref="B154:F154"/>
    <mergeCell ref="B9:F9"/>
    <mergeCell ref="B15:F15"/>
    <mergeCell ref="B13:F13"/>
    <mergeCell ref="B16:F16"/>
    <mergeCell ref="B17:F17"/>
    <mergeCell ref="B18:F18"/>
    <mergeCell ref="B11:F11"/>
    <mergeCell ref="B14:F14"/>
    <mergeCell ref="B1:I1"/>
    <mergeCell ref="B2:I2"/>
    <mergeCell ref="B3:I3"/>
    <mergeCell ref="B4:I4"/>
    <mergeCell ref="B8:F8"/>
    <mergeCell ref="B12:F12"/>
    <mergeCell ref="A5:I5"/>
    <mergeCell ref="A6:I6"/>
    <mergeCell ref="A7:I7"/>
    <mergeCell ref="B10:F10"/>
    <mergeCell ref="B161:F161"/>
    <mergeCell ref="B165:I165"/>
    <mergeCell ref="B162:F162"/>
    <mergeCell ref="B157:F157"/>
    <mergeCell ref="B155:F155"/>
    <mergeCell ref="B156:F156"/>
    <mergeCell ref="B158:F158"/>
    <mergeCell ref="B159:F159"/>
    <mergeCell ref="B160:F16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5" hidden="1">
      <c r="A1" s="1068"/>
      <c r="B1" s="3127" t="s">
        <v>1238</v>
      </c>
      <c r="C1" s="3127"/>
      <c r="D1" s="3127"/>
      <c r="E1" s="3127"/>
      <c r="F1" s="3127"/>
      <c r="G1" s="3127"/>
      <c r="H1" s="3127"/>
      <c r="I1" s="3127"/>
      <c r="J1" s="3127"/>
      <c r="K1" s="3127"/>
    </row>
    <row r="2" spans="1:11" ht="15" hidden="1">
      <c r="A2" s="1068"/>
      <c r="B2" s="3127" t="s">
        <v>1374</v>
      </c>
      <c r="C2" s="3127"/>
      <c r="D2" s="3127"/>
      <c r="E2" s="3127"/>
      <c r="F2" s="3127"/>
      <c r="G2" s="3127"/>
      <c r="H2" s="3127"/>
      <c r="I2" s="3127"/>
      <c r="J2" s="3127"/>
      <c r="K2" s="3127"/>
    </row>
    <row r="3" spans="1:11" ht="15" hidden="1">
      <c r="A3" s="1068"/>
      <c r="B3" s="3127" t="s">
        <v>1375</v>
      </c>
      <c r="C3" s="3127"/>
      <c r="D3" s="3127"/>
      <c r="E3" s="3127"/>
      <c r="F3" s="3127"/>
      <c r="G3" s="3127"/>
      <c r="H3" s="3127"/>
      <c r="I3" s="3127"/>
      <c r="J3" s="3127"/>
      <c r="K3" s="3127"/>
    </row>
    <row r="4" spans="1:11" ht="15" hidden="1">
      <c r="A4" s="1068"/>
      <c r="B4" s="3127" t="s">
        <v>1393</v>
      </c>
      <c r="C4" s="3127"/>
      <c r="D4" s="3127"/>
      <c r="E4" s="3127"/>
      <c r="F4" s="3127"/>
      <c r="G4" s="3127"/>
      <c r="H4" s="3127"/>
      <c r="I4" s="3127"/>
      <c r="J4" s="3127"/>
      <c r="K4" s="3127"/>
    </row>
    <row r="5" spans="1:11" ht="15.75">
      <c r="A5" s="3133" t="s">
        <v>1394</v>
      </c>
      <c r="B5" s="3133"/>
      <c r="C5" s="3133"/>
      <c r="D5" s="3133"/>
      <c r="E5" s="3133"/>
      <c r="F5" s="3133"/>
      <c r="G5" s="3133"/>
      <c r="H5" s="3133"/>
      <c r="I5" s="3133"/>
      <c r="J5" s="1601"/>
      <c r="K5" s="1601"/>
    </row>
    <row r="6" spans="1:11" ht="15.75">
      <c r="A6" s="3133" t="s">
        <v>1377</v>
      </c>
      <c r="B6" s="3133"/>
      <c r="C6" s="3133"/>
      <c r="D6" s="3133"/>
      <c r="E6" s="3133"/>
      <c r="F6" s="3133"/>
      <c r="G6" s="3133"/>
      <c r="H6" s="3133"/>
      <c r="I6" s="3133"/>
      <c r="J6" s="1601"/>
      <c r="K6" s="1601"/>
    </row>
    <row r="7" spans="1:11" ht="19.5" thickBot="1">
      <c r="A7" s="3134" t="s">
        <v>1378</v>
      </c>
      <c r="B7" s="3134"/>
      <c r="C7" s="3134"/>
      <c r="D7" s="3134"/>
      <c r="E7" s="3134"/>
      <c r="F7" s="3134"/>
      <c r="G7" s="3134"/>
      <c r="H7" s="3134"/>
      <c r="I7" s="3134"/>
      <c r="J7" s="1601"/>
      <c r="K7" s="1601"/>
    </row>
    <row r="8" spans="1:11" ht="19.5" hidden="1" thickBot="1">
      <c r="A8" s="1602"/>
      <c r="B8" s="3183" t="s">
        <v>1392</v>
      </c>
      <c r="C8" s="3184"/>
      <c r="D8" s="3184"/>
      <c r="E8" s="3184"/>
      <c r="F8" s="3184"/>
      <c r="G8" s="1720"/>
      <c r="H8" s="1720"/>
      <c r="I8" s="1613" t="s">
        <v>1384</v>
      </c>
      <c r="J8" s="1614" t="s">
        <v>1385</v>
      </c>
      <c r="K8" s="1615" t="s">
        <v>1386</v>
      </c>
    </row>
    <row r="9" spans="1:11" ht="16.5" hidden="1" thickBot="1">
      <c r="A9" s="1609"/>
      <c r="B9" s="3185" t="s">
        <v>1379</v>
      </c>
      <c r="C9" s="3186"/>
      <c r="D9" s="3186"/>
      <c r="E9" s="3186"/>
      <c r="F9" s="3186"/>
      <c r="G9" s="1719"/>
      <c r="H9" s="1719"/>
      <c r="I9" s="1617">
        <f>SUM(I10:I12)</f>
        <v>118000</v>
      </c>
      <c r="J9" s="1655">
        <f>SUM(J10:J12)</f>
        <v>121594.41440000001</v>
      </c>
      <c r="K9" s="1656">
        <f>SUM(K10:K12)</f>
        <v>127854.61012000003</v>
      </c>
    </row>
    <row r="10" spans="1:11" ht="18.75" hidden="1">
      <c r="A10" s="1610"/>
      <c r="B10" s="3187" t="s">
        <v>1059</v>
      </c>
      <c r="C10" s="3188"/>
      <c r="D10" s="3188"/>
      <c r="E10" s="3188"/>
      <c r="F10" s="3189"/>
      <c r="G10" s="1721"/>
      <c r="H10" s="1721"/>
      <c r="I10" s="1616">
        <f>'ДОХ.Пр.1'!E22</f>
        <v>99084.928</v>
      </c>
      <c r="J10" s="1657">
        <f>I10*1.05+556.6</f>
        <v>104595.77440000001</v>
      </c>
      <c r="K10" s="1658">
        <f>J10*1.05</f>
        <v>109825.56312000002</v>
      </c>
    </row>
    <row r="11" spans="1:11" ht="18.75" hidden="1">
      <c r="A11" s="1610"/>
      <c r="B11" s="3190" t="s">
        <v>1060</v>
      </c>
      <c r="C11" s="3191"/>
      <c r="D11" s="3191"/>
      <c r="E11" s="3191"/>
      <c r="F11" s="3192"/>
      <c r="G11" s="1722"/>
      <c r="H11" s="1722"/>
      <c r="I11" s="1611">
        <f>'ДОХ.Пр.1'!E44</f>
        <v>2626.8</v>
      </c>
      <c r="J11" s="1659">
        <f>I11*1.05</f>
        <v>2758.1400000000003</v>
      </c>
      <c r="K11" s="1660">
        <f>J11*1.05</f>
        <v>2896.0470000000005</v>
      </c>
    </row>
    <row r="12" spans="1:11" ht="18.75" hidden="1">
      <c r="A12" s="1610"/>
      <c r="B12" s="3190" t="s">
        <v>1382</v>
      </c>
      <c r="C12" s="3191"/>
      <c r="D12" s="3191"/>
      <c r="E12" s="3191"/>
      <c r="F12" s="3192"/>
      <c r="G12" s="1722"/>
      <c r="H12" s="1722"/>
      <c r="I12" s="1611">
        <f>SUM(I13:I17)</f>
        <v>16288.272</v>
      </c>
      <c r="J12" s="1661">
        <f>SUM(J13:J17)</f>
        <v>14240.5</v>
      </c>
      <c r="K12" s="1662">
        <f>SUM(K13:K17)</f>
        <v>15133</v>
      </c>
    </row>
    <row r="13" spans="1:11" ht="18.75" hidden="1">
      <c r="A13" s="1610"/>
      <c r="B13" s="3174" t="s">
        <v>500</v>
      </c>
      <c r="C13" s="3175"/>
      <c r="D13" s="3175"/>
      <c r="E13" s="3175"/>
      <c r="F13" s="3176"/>
      <c r="G13" s="1723"/>
      <c r="H13" s="1723"/>
      <c r="I13" s="1612">
        <v>0</v>
      </c>
      <c r="J13" s="1663">
        <v>0</v>
      </c>
      <c r="K13" s="1664">
        <v>0</v>
      </c>
    </row>
    <row r="14" spans="1:11" ht="18.75" hidden="1">
      <c r="A14" s="1610"/>
      <c r="B14" s="3174" t="str">
        <f>'ДОХ.Пр.1'!D96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175"/>
      <c r="D14" s="3175"/>
      <c r="E14" s="3175"/>
      <c r="F14" s="3176"/>
      <c r="G14" s="1723"/>
      <c r="H14" s="1723"/>
      <c r="I14" s="1612">
        <f>'ДОХ.Пр.1'!E96</f>
        <v>4515.072</v>
      </c>
      <c r="J14" s="1663">
        <v>3628.3</v>
      </c>
      <c r="K14" s="1664">
        <v>3863.9</v>
      </c>
    </row>
    <row r="15" spans="1:11" ht="18.75" hidden="1">
      <c r="A15" s="1610"/>
      <c r="B15" s="3174" t="str">
        <f>'ДОХ.Пр.1'!D97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175"/>
      <c r="D15" s="3175"/>
      <c r="E15" s="3175"/>
      <c r="F15" s="3176"/>
      <c r="G15" s="1723"/>
      <c r="H15" s="1723"/>
      <c r="I15" s="1612">
        <f>'ДОХ.Пр.1'!E97</f>
        <v>5.6</v>
      </c>
      <c r="J15" s="1663">
        <v>5.3</v>
      </c>
      <c r="K15" s="1664">
        <v>5.6</v>
      </c>
    </row>
    <row r="16" spans="1:11" ht="18.75" hidden="1">
      <c r="A16" s="1610"/>
      <c r="B16" s="3094" t="str">
        <f>'ДОХ.Пр.1'!D100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097"/>
      <c r="D16" s="3097"/>
      <c r="E16" s="3097"/>
      <c r="F16" s="3177"/>
      <c r="G16" s="1724"/>
      <c r="H16" s="1724"/>
      <c r="I16" s="1612">
        <f>'ДОХ.Пр.1'!E100</f>
        <v>9259.8</v>
      </c>
      <c r="J16" s="1663">
        <v>8312.4</v>
      </c>
      <c r="K16" s="1664">
        <v>8820</v>
      </c>
    </row>
    <row r="17" spans="1:11" ht="19.5" hidden="1" thickBot="1">
      <c r="A17" s="1610"/>
      <c r="B17" s="3178" t="str">
        <f>'ДОХ.Пр.1'!D101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179"/>
      <c r="D17" s="3179"/>
      <c r="E17" s="3179"/>
      <c r="F17" s="3180"/>
      <c r="G17" s="1725"/>
      <c r="H17" s="1725"/>
      <c r="I17" s="1618">
        <f>'ДОХ.Пр.1'!E101</f>
        <v>2507.8</v>
      </c>
      <c r="J17" s="1665">
        <v>2294.5</v>
      </c>
      <c r="K17" s="1666">
        <v>2443.5</v>
      </c>
    </row>
    <row r="18" spans="1:11" ht="16.5" thickBot="1">
      <c r="A18" s="1609"/>
      <c r="B18" s="3181" t="s">
        <v>1383</v>
      </c>
      <c r="C18" s="3182"/>
      <c r="D18" s="3182"/>
      <c r="E18" s="3182"/>
      <c r="F18" s="3182"/>
      <c r="G18" s="3160" t="s">
        <v>1395</v>
      </c>
      <c r="H18" s="3161"/>
      <c r="I18" s="1603" t="s">
        <v>1384</v>
      </c>
      <c r="J18" s="1667" t="s">
        <v>1385</v>
      </c>
      <c r="K18" s="1668" t="s">
        <v>1387</v>
      </c>
    </row>
    <row r="19" spans="1:11" ht="57" thickBot="1">
      <c r="A19" s="1583" t="s">
        <v>1065</v>
      </c>
      <c r="B19" s="1625" t="s">
        <v>300</v>
      </c>
      <c r="C19" s="1520" t="s">
        <v>532</v>
      </c>
      <c r="D19" s="1584" t="s">
        <v>313</v>
      </c>
      <c r="E19" s="1584" t="s">
        <v>311</v>
      </c>
      <c r="F19" s="1733" t="s">
        <v>131</v>
      </c>
      <c r="G19" s="1800" t="s">
        <v>109</v>
      </c>
      <c r="H19" s="1800" t="s">
        <v>1396</v>
      </c>
      <c r="I19" s="1776" t="s">
        <v>1384</v>
      </c>
      <c r="J19" s="1667" t="s">
        <v>1385</v>
      </c>
      <c r="K19" s="1668" t="s">
        <v>1387</v>
      </c>
    </row>
    <row r="20" spans="1:11" ht="13.5" thickBot="1">
      <c r="A20" s="426" t="s">
        <v>914</v>
      </c>
      <c r="B20" s="1626">
        <v>2</v>
      </c>
      <c r="C20" s="1522" t="s">
        <v>560</v>
      </c>
      <c r="D20" s="259" t="s">
        <v>847</v>
      </c>
      <c r="E20" s="259" t="s">
        <v>382</v>
      </c>
      <c r="F20" s="1734" t="s">
        <v>383</v>
      </c>
      <c r="G20" s="1801"/>
      <c r="H20" s="1801"/>
      <c r="I20" s="1777">
        <v>7</v>
      </c>
      <c r="J20" s="1669">
        <v>8</v>
      </c>
      <c r="K20" s="1670">
        <v>9</v>
      </c>
    </row>
    <row r="21" spans="1:11" ht="13.5" thickBot="1">
      <c r="A21" s="1597"/>
      <c r="B21" s="1627" t="str">
        <f>'Бюд.р.'!A57</f>
        <v>МУНИЦИПАЛЬНЫЙ СОВЕТ МО МО ОЗЕРО ДОЛГОЕ</v>
      </c>
      <c r="C21" s="1598">
        <v>925</v>
      </c>
      <c r="D21" s="1599"/>
      <c r="E21" s="1599"/>
      <c r="F21" s="1735"/>
      <c r="G21" s="1802"/>
      <c r="H21" s="1802"/>
      <c r="I21" s="1778">
        <f>I22</f>
        <v>3424.8010000000004</v>
      </c>
      <c r="J21" s="1671">
        <f>J22</f>
        <v>3596.0410500000003</v>
      </c>
      <c r="K21" s="1672">
        <f>K22</f>
        <v>3775.843102500001</v>
      </c>
    </row>
    <row r="22" spans="1:11" ht="23.25" thickBot="1">
      <c r="A22" s="1554" t="s">
        <v>840</v>
      </c>
      <c r="B22" s="1628" t="s">
        <v>132</v>
      </c>
      <c r="C22" s="1555" t="s">
        <v>113</v>
      </c>
      <c r="D22" s="1556" t="s">
        <v>545</v>
      </c>
      <c r="E22" s="1556"/>
      <c r="F22" s="1736"/>
      <c r="G22" s="1803"/>
      <c r="H22" s="1803"/>
      <c r="I22" s="1779">
        <f>I26+I23</f>
        <v>3424.8010000000004</v>
      </c>
      <c r="J22" s="1673">
        <f>J26+J23</f>
        <v>3596.0410500000003</v>
      </c>
      <c r="K22" s="1674">
        <f>K26+K23</f>
        <v>3775.843102500001</v>
      </c>
    </row>
    <row r="23" spans="1:11" ht="45">
      <c r="A23" s="1557" t="s">
        <v>914</v>
      </c>
      <c r="B23" s="1629" t="s">
        <v>162</v>
      </c>
      <c r="C23" s="1558" t="s">
        <v>113</v>
      </c>
      <c r="D23" s="1559" t="s">
        <v>544</v>
      </c>
      <c r="E23" s="1559"/>
      <c r="F23" s="1737"/>
      <c r="G23" s="1562"/>
      <c r="H23" s="1562"/>
      <c r="I23" s="1780">
        <f aca="true" t="shared" si="0" ref="I23:K24">I24</f>
        <v>1117.2340000000002</v>
      </c>
      <c r="J23" s="1675">
        <f t="shared" si="0"/>
        <v>1173.0957000000003</v>
      </c>
      <c r="K23" s="1676">
        <f t="shared" si="0"/>
        <v>1231.7504850000005</v>
      </c>
    </row>
    <row r="24" spans="1:11" ht="22.5">
      <c r="A24" s="1454" t="s">
        <v>328</v>
      </c>
      <c r="B24" s="1630" t="s">
        <v>547</v>
      </c>
      <c r="C24" s="1397" t="s">
        <v>113</v>
      </c>
      <c r="D24" s="1398" t="s">
        <v>544</v>
      </c>
      <c r="E24" s="1398" t="s">
        <v>548</v>
      </c>
      <c r="F24" s="1738"/>
      <c r="G24" s="1398"/>
      <c r="H24" s="1398"/>
      <c r="I24" s="1781">
        <f t="shared" si="0"/>
        <v>1117.2340000000002</v>
      </c>
      <c r="J24" s="1677">
        <f t="shared" si="0"/>
        <v>1173.0957000000003</v>
      </c>
      <c r="K24" s="1678">
        <f t="shared" si="0"/>
        <v>1231.7504850000005</v>
      </c>
    </row>
    <row r="25" spans="1:11" ht="22.5">
      <c r="A25" s="1453" t="s">
        <v>239</v>
      </c>
      <c r="B25" s="1631" t="str">
        <f>'Бюд.р.'!A62</f>
        <v>Фонд оплаты труда и страховые взносы</v>
      </c>
      <c r="C25" s="1363" t="s">
        <v>113</v>
      </c>
      <c r="D25" s="1364" t="s">
        <v>544</v>
      </c>
      <c r="E25" s="1364" t="s">
        <v>548</v>
      </c>
      <c r="F25" s="1739" t="s">
        <v>1348</v>
      </c>
      <c r="G25" s="1364"/>
      <c r="H25" s="1364"/>
      <c r="I25" s="1782">
        <f>'Бюд.р.'!H62</f>
        <v>1117.2340000000002</v>
      </c>
      <c r="J25" s="1679">
        <f>I25*1.05</f>
        <v>1173.0957000000003</v>
      </c>
      <c r="K25" s="1680">
        <f>J25*1.05</f>
        <v>1231.7504850000005</v>
      </c>
    </row>
    <row r="26" spans="1:11" ht="67.5">
      <c r="A26" s="1560" t="s">
        <v>1034</v>
      </c>
      <c r="B26" s="1632" t="s">
        <v>1180</v>
      </c>
      <c r="C26" s="1561" t="s">
        <v>113</v>
      </c>
      <c r="D26" s="1562" t="s">
        <v>562</v>
      </c>
      <c r="E26" s="1562"/>
      <c r="F26" s="1740"/>
      <c r="G26" s="1562"/>
      <c r="H26" s="1562"/>
      <c r="I26" s="1783">
        <f>I27+I32</f>
        <v>2307.567</v>
      </c>
      <c r="J26" s="1681">
        <f>J27+J32</f>
        <v>2422.94535</v>
      </c>
      <c r="K26" s="1682">
        <f>K27+K32</f>
        <v>2544.0926175000004</v>
      </c>
    </row>
    <row r="27" spans="1:11" ht="45">
      <c r="A27" s="1454" t="s">
        <v>366</v>
      </c>
      <c r="B27" s="1510" t="s">
        <v>566</v>
      </c>
      <c r="C27" s="1425">
        <v>925</v>
      </c>
      <c r="D27" s="1401">
        <v>103</v>
      </c>
      <c r="E27" s="1538" t="s">
        <v>73</v>
      </c>
      <c r="F27" s="1592"/>
      <c r="G27" s="1401"/>
      <c r="H27" s="1401"/>
      <c r="I27" s="1781">
        <f>I28+I30</f>
        <v>1225.24</v>
      </c>
      <c r="J27" s="1677">
        <f>J28+J30</f>
        <v>1286.502</v>
      </c>
      <c r="K27" s="1678">
        <f>K28+K30</f>
        <v>1350.8271000000002</v>
      </c>
    </row>
    <row r="28" spans="1:11" ht="33.75">
      <c r="A28" s="1454" t="s">
        <v>244</v>
      </c>
      <c r="B28" s="1510" t="s">
        <v>74</v>
      </c>
      <c r="C28" s="1425">
        <v>925</v>
      </c>
      <c r="D28" s="1401">
        <v>103</v>
      </c>
      <c r="E28" s="1401" t="s">
        <v>75</v>
      </c>
      <c r="F28" s="1741"/>
      <c r="G28" s="1548"/>
      <c r="H28" s="1548"/>
      <c r="I28" s="1781">
        <f>I29</f>
        <v>960.64</v>
      </c>
      <c r="J28" s="1677">
        <f>J29</f>
        <v>1008.672</v>
      </c>
      <c r="K28" s="1678">
        <f>K29</f>
        <v>1059.1056</v>
      </c>
    </row>
    <row r="29" spans="1:11" ht="22.5">
      <c r="A29" s="1453" t="s">
        <v>245</v>
      </c>
      <c r="B29" s="1631" t="str">
        <f>'Бюд.р.'!A70</f>
        <v>Фонд оплаты труда и страховые взносы</v>
      </c>
      <c r="C29" s="1527">
        <v>925</v>
      </c>
      <c r="D29" s="1386">
        <v>103</v>
      </c>
      <c r="E29" s="1386" t="s">
        <v>75</v>
      </c>
      <c r="F29" s="1595">
        <f>'Бюд.р.'!F70</f>
        <v>121</v>
      </c>
      <c r="G29" s="1386"/>
      <c r="H29" s="1386"/>
      <c r="I29" s="1784">
        <f>'Бюд.р.'!H70</f>
        <v>960.64</v>
      </c>
      <c r="J29" s="1679">
        <f>I29*1.05</f>
        <v>1008.672</v>
      </c>
      <c r="K29" s="1680">
        <f>J29*1.05</f>
        <v>1059.1056</v>
      </c>
    </row>
    <row r="30" spans="1:11" ht="45">
      <c r="A30" s="1454" t="s">
        <v>612</v>
      </c>
      <c r="B30" s="1510" t="s">
        <v>1264</v>
      </c>
      <c r="C30" s="1425">
        <v>925</v>
      </c>
      <c r="D30" s="1401">
        <v>103</v>
      </c>
      <c r="E30" s="1401" t="s">
        <v>77</v>
      </c>
      <c r="F30" s="1592"/>
      <c r="G30" s="1401"/>
      <c r="H30" s="1401"/>
      <c r="I30" s="1781">
        <f>I31</f>
        <v>264.6</v>
      </c>
      <c r="J30" s="1677">
        <f>J31</f>
        <v>277.83000000000004</v>
      </c>
      <c r="K30" s="1678">
        <f>K31</f>
        <v>291.72150000000005</v>
      </c>
    </row>
    <row r="31" spans="1:11" ht="78.75">
      <c r="A31" s="1453" t="s">
        <v>246</v>
      </c>
      <c r="B31" s="1506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C31" s="1527">
        <v>925</v>
      </c>
      <c r="D31" s="1386">
        <v>103</v>
      </c>
      <c r="E31" s="1386" t="s">
        <v>77</v>
      </c>
      <c r="F31" s="1595">
        <f>'Бюд.р.'!F79</f>
        <v>123</v>
      </c>
      <c r="G31" s="1386"/>
      <c r="H31" s="1386"/>
      <c r="I31" s="1784">
        <f>'Бюд.р.'!H79</f>
        <v>264.6</v>
      </c>
      <c r="J31" s="1679">
        <f>I31*1.05</f>
        <v>277.83000000000004</v>
      </c>
      <c r="K31" s="1680">
        <f>J31*1.05</f>
        <v>291.72150000000005</v>
      </c>
    </row>
    <row r="32" spans="1:11" ht="33.75">
      <c r="A32" s="1454" t="s">
        <v>254</v>
      </c>
      <c r="B32" s="1510" t="s">
        <v>72</v>
      </c>
      <c r="C32" s="1425">
        <v>925</v>
      </c>
      <c r="D32" s="1401">
        <v>103</v>
      </c>
      <c r="E32" s="1401" t="s">
        <v>563</v>
      </c>
      <c r="F32" s="1592"/>
      <c r="G32" s="1401"/>
      <c r="H32" s="1401"/>
      <c r="I32" s="1781">
        <f>SUM(I33:I35)</f>
        <v>1082.327</v>
      </c>
      <c r="J32" s="1677">
        <f>SUM(J33:J35)</f>
        <v>1136.4433500000002</v>
      </c>
      <c r="K32" s="1678">
        <f>SUM(K33:K35)</f>
        <v>1193.2655175000002</v>
      </c>
    </row>
    <row r="33" spans="1:11" ht="22.5">
      <c r="A33" s="1550" t="s">
        <v>165</v>
      </c>
      <c r="B33" s="1631" t="str">
        <f>'Бюд.р.'!A84</f>
        <v>Фонд оплаты труда и страховые взносы</v>
      </c>
      <c r="C33" s="1531">
        <v>925</v>
      </c>
      <c r="D33" s="1393">
        <v>103</v>
      </c>
      <c r="E33" s="1393" t="str">
        <f>'Бюд.р.'!D84</f>
        <v>002  04 00</v>
      </c>
      <c r="F33" s="1742">
        <f>'Бюд.р.'!F84</f>
        <v>121</v>
      </c>
      <c r="G33" s="1386"/>
      <c r="H33" s="1386"/>
      <c r="I33" s="1785">
        <f>'Бюд.р.'!H84</f>
        <v>894.767</v>
      </c>
      <c r="J33" s="1679">
        <f>I33*1.05</f>
        <v>939.5053500000001</v>
      </c>
      <c r="K33" s="1680">
        <f>J33*1.05</f>
        <v>986.4806175000002</v>
      </c>
    </row>
    <row r="34" spans="1:11" ht="22.5">
      <c r="A34" s="1550" t="s">
        <v>1255</v>
      </c>
      <c r="B34" s="1506" t="str">
        <f>'Бюд.р.'!A90</f>
        <v>Прочая закупка товаров, работ и услуг для муниципальных нужд</v>
      </c>
      <c r="C34" s="1531">
        <v>925</v>
      </c>
      <c r="D34" s="1393">
        <v>103</v>
      </c>
      <c r="E34" s="1393" t="str">
        <f>'Бюд.р.'!D90</f>
        <v>002 04 00</v>
      </c>
      <c r="F34" s="1742">
        <f>'Бюд.р.'!F90</f>
        <v>244</v>
      </c>
      <c r="G34" s="1386"/>
      <c r="H34" s="1386"/>
      <c r="I34" s="1785">
        <f>'Бюд.р.'!H90</f>
        <v>187.56</v>
      </c>
      <c r="J34" s="1679">
        <f>I34*1.05</f>
        <v>196.93800000000002</v>
      </c>
      <c r="K34" s="1680">
        <f>J34*1.05</f>
        <v>206.78490000000002</v>
      </c>
    </row>
    <row r="35" spans="1:11" ht="23.25" thickBot="1">
      <c r="A35" s="1550" t="s">
        <v>1256</v>
      </c>
      <c r="B35" s="1506" t="s">
        <v>1248</v>
      </c>
      <c r="C35" s="1531">
        <v>925</v>
      </c>
      <c r="D35" s="1393">
        <v>103</v>
      </c>
      <c r="E35" s="1393" t="s">
        <v>685</v>
      </c>
      <c r="F35" s="1742">
        <v>850</v>
      </c>
      <c r="G35" s="1386"/>
      <c r="H35" s="1386"/>
      <c r="I35" s="1785">
        <v>0</v>
      </c>
      <c r="J35" s="1683"/>
      <c r="K35" s="1684"/>
    </row>
    <row r="36" spans="1:11" ht="23.25" thickBot="1">
      <c r="A36" s="1551"/>
      <c r="B36" s="1633" t="s">
        <v>546</v>
      </c>
      <c r="C36" s="1552" t="s">
        <v>747</v>
      </c>
      <c r="D36" s="1553"/>
      <c r="E36" s="1553"/>
      <c r="F36" s="1743"/>
      <c r="G36" s="1804"/>
      <c r="H36" s="1804"/>
      <c r="I36" s="1786" t="e">
        <f>I37+I70+I79+I89+I123+I127+I144+I150+I166+I172</f>
        <v>#REF!</v>
      </c>
      <c r="J36" s="1685" t="e">
        <f>J37+J70+J79+J89+J123+J127+J144+J150+J166+J172</f>
        <v>#REF!</v>
      </c>
      <c r="K36" s="1686" t="e">
        <f>K37+K70+K79+K89+K123+K127+K144+K150+K166+K172</f>
        <v>#REF!</v>
      </c>
    </row>
    <row r="37" spans="1:11" ht="23.25" thickBot="1">
      <c r="A37" s="1554" t="s">
        <v>840</v>
      </c>
      <c r="B37" s="1628" t="s">
        <v>132</v>
      </c>
      <c r="C37" s="1555" t="s">
        <v>747</v>
      </c>
      <c r="D37" s="1556" t="s">
        <v>545</v>
      </c>
      <c r="E37" s="1556"/>
      <c r="F37" s="1736"/>
      <c r="G37" s="1803"/>
      <c r="H37" s="1803"/>
      <c r="I37" s="1779" t="e">
        <f>I38+I50+I53</f>
        <v>#REF!</v>
      </c>
      <c r="J37" s="1673" t="e">
        <f>J38+J50+J53</f>
        <v>#REF!</v>
      </c>
      <c r="K37" s="1674" t="e">
        <f>K38+K50+K53</f>
        <v>#REF!</v>
      </c>
    </row>
    <row r="38" spans="1:11" ht="101.25">
      <c r="A38" s="1557" t="s">
        <v>560</v>
      </c>
      <c r="B38" s="1634" t="s">
        <v>1181</v>
      </c>
      <c r="C38" s="1558" t="s">
        <v>747</v>
      </c>
      <c r="D38" s="1559" t="s">
        <v>564</v>
      </c>
      <c r="E38" s="1559"/>
      <c r="F38" s="1737"/>
      <c r="G38" s="1562"/>
      <c r="H38" s="1562"/>
      <c r="I38" s="1780">
        <f>I39+I41</f>
        <v>26012.004999999994</v>
      </c>
      <c r="J38" s="1675">
        <f>J39+J41</f>
        <v>27312.02525</v>
      </c>
      <c r="K38" s="1676">
        <f>K39+K41</f>
        <v>28677.6615125</v>
      </c>
    </row>
    <row r="39" spans="1:11" ht="22.5">
      <c r="A39" s="1454" t="s">
        <v>316</v>
      </c>
      <c r="B39" s="1630" t="s">
        <v>117</v>
      </c>
      <c r="C39" s="1397" t="s">
        <v>747</v>
      </c>
      <c r="D39" s="1398" t="s">
        <v>564</v>
      </c>
      <c r="E39" s="1398" t="s">
        <v>565</v>
      </c>
      <c r="F39" s="1738"/>
      <c r="G39" s="1398"/>
      <c r="H39" s="1398"/>
      <c r="I39" s="1781">
        <f>I40</f>
        <v>1117.234</v>
      </c>
      <c r="J39" s="1677">
        <f>J40</f>
        <v>1173.0957</v>
      </c>
      <c r="K39" s="1678">
        <f>K40</f>
        <v>1231.750485</v>
      </c>
    </row>
    <row r="40" spans="1:11" ht="22.5">
      <c r="A40" s="1453" t="s">
        <v>252</v>
      </c>
      <c r="B40" s="1631" t="str">
        <f>'Бюд.р.'!A153</f>
        <v>Фонд оплаты труда и страховые взносы</v>
      </c>
      <c r="C40" s="1363" t="s">
        <v>747</v>
      </c>
      <c r="D40" s="1364" t="s">
        <v>564</v>
      </c>
      <c r="E40" s="1364" t="s">
        <v>565</v>
      </c>
      <c r="F40" s="1739">
        <f>'Бюд.р.'!F153</f>
        <v>121</v>
      </c>
      <c r="G40" s="1364"/>
      <c r="H40" s="1364"/>
      <c r="I40" s="1784">
        <f>'Бюд.р.'!H153</f>
        <v>1117.234</v>
      </c>
      <c r="J40" s="1679">
        <f>I40*1.05</f>
        <v>1173.0957</v>
      </c>
      <c r="K40" s="1680">
        <f>J40*1.05</f>
        <v>1231.750485</v>
      </c>
    </row>
    <row r="41" spans="1:11" ht="12.75">
      <c r="A41" s="1454" t="s">
        <v>8</v>
      </c>
      <c r="B41" s="1510" t="s">
        <v>1265</v>
      </c>
      <c r="C41" s="1425">
        <v>968</v>
      </c>
      <c r="D41" s="1401">
        <v>104</v>
      </c>
      <c r="E41" s="1401" t="s">
        <v>79</v>
      </c>
      <c r="F41" s="1739"/>
      <c r="G41" s="1364"/>
      <c r="H41" s="1364"/>
      <c r="I41" s="1781">
        <f>I42+I48</f>
        <v>24894.770999999993</v>
      </c>
      <c r="J41" s="1677">
        <f>J42+J48</f>
        <v>26138.929549999997</v>
      </c>
      <c r="K41" s="1678">
        <f>K42+K48</f>
        <v>27445.9110275</v>
      </c>
    </row>
    <row r="42" spans="1:11" ht="45">
      <c r="A42" s="1454" t="s">
        <v>9</v>
      </c>
      <c r="B42" s="1630" t="s">
        <v>82</v>
      </c>
      <c r="C42" s="1397" t="s">
        <v>747</v>
      </c>
      <c r="D42" s="1398" t="s">
        <v>564</v>
      </c>
      <c r="E42" s="1398" t="s">
        <v>80</v>
      </c>
      <c r="F42" s="1738"/>
      <c r="G42" s="1398"/>
      <c r="H42" s="1398"/>
      <c r="I42" s="1781">
        <f>I43+I44+I47</f>
        <v>24889.170999999995</v>
      </c>
      <c r="J42" s="1677">
        <f>J43+J44+J47</f>
        <v>26133.629549999998</v>
      </c>
      <c r="K42" s="1678">
        <f>K43+K44+K47</f>
        <v>27440.3110275</v>
      </c>
    </row>
    <row r="43" spans="1:11" ht="22.5">
      <c r="A43" s="1453" t="s">
        <v>49</v>
      </c>
      <c r="B43" s="1631" t="str">
        <f>'Бюд.р.'!A160</f>
        <v>Фонд оплаты труда и страховые взносы</v>
      </c>
      <c r="C43" s="1547">
        <v>968</v>
      </c>
      <c r="D43" s="1548">
        <v>104</v>
      </c>
      <c r="E43" s="1548" t="s">
        <v>80</v>
      </c>
      <c r="F43" s="1741">
        <f>'Бюд.р.'!F160</f>
        <v>121</v>
      </c>
      <c r="G43" s="1548"/>
      <c r="H43" s="1548"/>
      <c r="I43" s="1782">
        <f>'Бюд.р.'!H160</f>
        <v>19630.689</v>
      </c>
      <c r="J43" s="1679">
        <f>I43*1.05</f>
        <v>20612.223449999998</v>
      </c>
      <c r="K43" s="1680">
        <f>J43*1.05</f>
        <v>21642.8346225</v>
      </c>
    </row>
    <row r="44" spans="1:11" ht="22.5">
      <c r="A44" s="1453" t="s">
        <v>1257</v>
      </c>
      <c r="B44" s="1549" t="s">
        <v>1249</v>
      </c>
      <c r="C44" s="1547">
        <v>968</v>
      </c>
      <c r="D44" s="1548">
        <v>104</v>
      </c>
      <c r="E44" s="1548" t="s">
        <v>80</v>
      </c>
      <c r="F44" s="1741">
        <v>240</v>
      </c>
      <c r="G44" s="1548"/>
      <c r="H44" s="1548"/>
      <c r="I44" s="1782">
        <f>SUM(I45:I46)</f>
        <v>5237.882</v>
      </c>
      <c r="J44" s="1687">
        <f>SUM(J45:J46)</f>
        <v>5499.7761</v>
      </c>
      <c r="K44" s="1688">
        <f>SUM(K45:K46)</f>
        <v>5774.764905</v>
      </c>
    </row>
    <row r="45" spans="1:11" ht="33.75">
      <c r="A45" s="1453" t="s">
        <v>242</v>
      </c>
      <c r="B45" s="1549" t="str">
        <f>'Бюд.р.'!A166</f>
        <v>Закупка товаров, работ, услуг в сфере информационно-коммуникационных технологий</v>
      </c>
      <c r="C45" s="1547">
        <v>968</v>
      </c>
      <c r="D45" s="1548">
        <f>'Бюд.р.'!C166</f>
        <v>104</v>
      </c>
      <c r="E45" s="1548" t="str">
        <f>'Бюд.р.'!D166</f>
        <v>002  06 01</v>
      </c>
      <c r="F45" s="1741">
        <f>'Бюд.р.'!F166</f>
        <v>242</v>
      </c>
      <c r="G45" s="1548"/>
      <c r="H45" s="1548"/>
      <c r="I45" s="1782">
        <f>'Бюд.р.'!H166</f>
        <v>3011.25</v>
      </c>
      <c r="J45" s="1679">
        <f aca="true" t="shared" si="1" ref="J45:K47">I45*1.05</f>
        <v>3161.8125</v>
      </c>
      <c r="K45" s="1680">
        <f t="shared" si="1"/>
        <v>3319.9031250000003</v>
      </c>
    </row>
    <row r="46" spans="1:11" ht="22.5">
      <c r="A46" s="1453" t="s">
        <v>243</v>
      </c>
      <c r="B46" s="1549" t="str">
        <f>'Бюд.р.'!A175</f>
        <v>Прочая закупка товаров, работ и услуг для муниципальных нужд</v>
      </c>
      <c r="C46" s="1547">
        <v>968</v>
      </c>
      <c r="D46" s="1548">
        <f>'Бюд.р.'!C175</f>
        <v>104</v>
      </c>
      <c r="E46" s="1548" t="str">
        <f>'Бюд.р.'!D175</f>
        <v>002  06 01</v>
      </c>
      <c r="F46" s="1741">
        <f>'Бюд.р.'!F175</f>
        <v>244</v>
      </c>
      <c r="G46" s="1548"/>
      <c r="H46" s="1548"/>
      <c r="I46" s="1782">
        <f>'Бюд.р.'!H175</f>
        <v>2226.632</v>
      </c>
      <c r="J46" s="1679">
        <f t="shared" si="1"/>
        <v>2337.9636</v>
      </c>
      <c r="K46" s="1680">
        <f t="shared" si="1"/>
        <v>2454.86178</v>
      </c>
    </row>
    <row r="47" spans="1:11" ht="22.5">
      <c r="A47" s="1453" t="s">
        <v>1258</v>
      </c>
      <c r="B47" s="1549" t="str">
        <f>'Бюд.р.'!A202</f>
        <v>Уплата налога на имущество организаций и земельного налога</v>
      </c>
      <c r="C47" s="1547">
        <v>968</v>
      </c>
      <c r="D47" s="1548">
        <v>104</v>
      </c>
      <c r="E47" s="1548" t="str">
        <f>'Бюд.р.'!D202</f>
        <v>002  06 01</v>
      </c>
      <c r="F47" s="1741">
        <f>'Бюд.р.'!F202</f>
        <v>851</v>
      </c>
      <c r="G47" s="1548"/>
      <c r="H47" s="1548"/>
      <c r="I47" s="1782">
        <f>'Бюд.р.'!H202</f>
        <v>20.6</v>
      </c>
      <c r="J47" s="1679">
        <f t="shared" si="1"/>
        <v>21.630000000000003</v>
      </c>
      <c r="K47" s="1680">
        <f t="shared" si="1"/>
        <v>22.711500000000004</v>
      </c>
    </row>
    <row r="48" spans="1:11" ht="90">
      <c r="A48" s="1458" t="s">
        <v>48</v>
      </c>
      <c r="B48" s="1504" t="s">
        <v>84</v>
      </c>
      <c r="C48" s="1539">
        <v>968</v>
      </c>
      <c r="D48" s="1540">
        <v>104</v>
      </c>
      <c r="E48" s="1540" t="s">
        <v>85</v>
      </c>
      <c r="F48" s="1744"/>
      <c r="G48" s="1540"/>
      <c r="H48" s="1540"/>
      <c r="I48" s="1787">
        <f>I49</f>
        <v>5.6</v>
      </c>
      <c r="J48" s="1689">
        <f>J49</f>
        <v>5.3</v>
      </c>
      <c r="K48" s="1690">
        <f>K49</f>
        <v>5.6</v>
      </c>
    </row>
    <row r="49" spans="1:11" ht="45">
      <c r="A49" s="1453" t="s">
        <v>50</v>
      </c>
      <c r="B49" s="1506" t="s">
        <v>991</v>
      </c>
      <c r="C49" s="1527">
        <v>968</v>
      </c>
      <c r="D49" s="1386">
        <v>104</v>
      </c>
      <c r="E49" s="1386" t="s">
        <v>85</v>
      </c>
      <c r="F49" s="1595">
        <v>598</v>
      </c>
      <c r="G49" s="1386"/>
      <c r="H49" s="1386"/>
      <c r="I49" s="1784">
        <f>'Бюд.р.'!H210</f>
        <v>5.6</v>
      </c>
      <c r="J49" s="1679">
        <v>5.3</v>
      </c>
      <c r="K49" s="1680">
        <v>5.6</v>
      </c>
    </row>
    <row r="50" spans="1:11" ht="12.75">
      <c r="A50" s="1560" t="s">
        <v>847</v>
      </c>
      <c r="B50" s="1635" t="s">
        <v>40</v>
      </c>
      <c r="C50" s="1561">
        <v>968</v>
      </c>
      <c r="D50" s="1562">
        <v>111</v>
      </c>
      <c r="E50" s="1562"/>
      <c r="F50" s="1740"/>
      <c r="G50" s="1562"/>
      <c r="H50" s="1562"/>
      <c r="I50" s="1783">
        <f aca="true" t="shared" si="2" ref="I50:K51">I51</f>
        <v>3659.788</v>
      </c>
      <c r="J50" s="1681">
        <f t="shared" si="2"/>
        <v>3842.7774000000004</v>
      </c>
      <c r="K50" s="1682">
        <f t="shared" si="2"/>
        <v>4034.9162700000006</v>
      </c>
    </row>
    <row r="51" spans="1:11" ht="22.5">
      <c r="A51" s="1454" t="s">
        <v>848</v>
      </c>
      <c r="B51" s="1510" t="s">
        <v>41</v>
      </c>
      <c r="C51" s="1425">
        <v>968</v>
      </c>
      <c r="D51" s="1401">
        <v>111</v>
      </c>
      <c r="E51" s="1401" t="s">
        <v>42</v>
      </c>
      <c r="F51" s="1592"/>
      <c r="G51" s="1401"/>
      <c r="H51" s="1401"/>
      <c r="I51" s="1787">
        <f t="shared" si="2"/>
        <v>3659.788</v>
      </c>
      <c r="J51" s="1689">
        <f t="shared" si="2"/>
        <v>3842.7774000000004</v>
      </c>
      <c r="K51" s="1690">
        <f t="shared" si="2"/>
        <v>4034.9162700000006</v>
      </c>
    </row>
    <row r="52" spans="1:11" ht="12.75">
      <c r="A52" s="1453" t="s">
        <v>523</v>
      </c>
      <c r="B52" s="1506" t="s">
        <v>1250</v>
      </c>
      <c r="C52" s="1527">
        <v>968</v>
      </c>
      <c r="D52" s="1386">
        <v>111</v>
      </c>
      <c r="E52" s="1386" t="s">
        <v>43</v>
      </c>
      <c r="F52" s="1595">
        <v>870</v>
      </c>
      <c r="G52" s="1386"/>
      <c r="H52" s="1386"/>
      <c r="I52" s="1784">
        <f>'Бюд.р.'!H223</f>
        <v>3659.788</v>
      </c>
      <c r="J52" s="1679">
        <f>I52*1.05</f>
        <v>3842.7774000000004</v>
      </c>
      <c r="K52" s="1680">
        <f>J52*1.05</f>
        <v>4034.9162700000006</v>
      </c>
    </row>
    <row r="53" spans="1:11" ht="22.5">
      <c r="A53" s="1560" t="s">
        <v>382</v>
      </c>
      <c r="B53" s="1632" t="s">
        <v>498</v>
      </c>
      <c r="C53" s="1561" t="s">
        <v>747</v>
      </c>
      <c r="D53" s="1562" t="s">
        <v>1184</v>
      </c>
      <c r="E53" s="1563"/>
      <c r="F53" s="1745"/>
      <c r="G53" s="1563"/>
      <c r="H53" s="1563"/>
      <c r="I53" s="1783" t="e">
        <f>I54+I56+I58+I60+I62+I64+I66+I68</f>
        <v>#REF!</v>
      </c>
      <c r="J53" s="1681" t="e">
        <f>J54+J56+J58+J60+J62+J64+J66+J68</f>
        <v>#REF!</v>
      </c>
      <c r="K53" s="1682" t="e">
        <f>K54+K56+K58+K60+K62+K64+K66+K68</f>
        <v>#REF!</v>
      </c>
    </row>
    <row r="54" spans="1:11" ht="56.25">
      <c r="A54" s="1454" t="s">
        <v>908</v>
      </c>
      <c r="B54" s="1510" t="s">
        <v>1268</v>
      </c>
      <c r="C54" s="1397" t="s">
        <v>747</v>
      </c>
      <c r="D54" s="1398" t="s">
        <v>1184</v>
      </c>
      <c r="E54" s="1431" t="str">
        <f>E55</f>
        <v>090 01 00</v>
      </c>
      <c r="F54" s="1738"/>
      <c r="G54" s="1398"/>
      <c r="H54" s="1398"/>
      <c r="I54" s="1781">
        <f>I55</f>
        <v>109.65</v>
      </c>
      <c r="J54" s="1677">
        <f>J55</f>
        <v>115.13250000000001</v>
      </c>
      <c r="K54" s="1678">
        <f>K55</f>
        <v>120.889125</v>
      </c>
    </row>
    <row r="55" spans="1:11" ht="22.5">
      <c r="A55" s="1453" t="s">
        <v>119</v>
      </c>
      <c r="B55" s="1506" t="str">
        <f>'Бюд.р.'!A229</f>
        <v>Прочая закупка товаров, работ и услуг для муниципальных нужд</v>
      </c>
      <c r="C55" s="1363" t="s">
        <v>747</v>
      </c>
      <c r="D55" s="1364" t="s">
        <v>1184</v>
      </c>
      <c r="E55" s="1364" t="s">
        <v>1266</v>
      </c>
      <c r="F55" s="1739">
        <f>'Бюд.р.'!F229</f>
        <v>244</v>
      </c>
      <c r="G55" s="1364"/>
      <c r="H55" s="1364"/>
      <c r="I55" s="1782">
        <f>'Бюд.р.'!H229</f>
        <v>109.65</v>
      </c>
      <c r="J55" s="1679">
        <f>I55*1.05</f>
        <v>115.13250000000001</v>
      </c>
      <c r="K55" s="1680">
        <f>J55*1.05</f>
        <v>120.889125</v>
      </c>
    </row>
    <row r="56" spans="1:11" ht="112.5">
      <c r="A56" s="1454" t="s">
        <v>996</v>
      </c>
      <c r="B56" s="1630" t="s">
        <v>502</v>
      </c>
      <c r="C56" s="1397" t="s">
        <v>747</v>
      </c>
      <c r="D56" s="1398" t="s">
        <v>1184</v>
      </c>
      <c r="E56" s="1431" t="s">
        <v>301</v>
      </c>
      <c r="F56" s="1746"/>
      <c r="G56" s="1805"/>
      <c r="H56" s="1805"/>
      <c r="I56" s="1781">
        <f>SUM(I57:I57)</f>
        <v>0</v>
      </c>
      <c r="J56" s="1677">
        <f>SUM(J57:J57)</f>
        <v>0</v>
      </c>
      <c r="K56" s="1678">
        <f>SUM(K57:K57)</f>
        <v>0</v>
      </c>
    </row>
    <row r="57" spans="1:11" ht="22.5">
      <c r="A57" s="1453" t="s">
        <v>561</v>
      </c>
      <c r="B57" s="1631" t="s">
        <v>1192</v>
      </c>
      <c r="C57" s="1363" t="s">
        <v>747</v>
      </c>
      <c r="D57" s="1364" t="s">
        <v>1184</v>
      </c>
      <c r="E57" s="1364" t="s">
        <v>301</v>
      </c>
      <c r="F57" s="1739" t="s">
        <v>1259</v>
      </c>
      <c r="G57" s="1364"/>
      <c r="H57" s="1364"/>
      <c r="I57" s="1782">
        <f>'Бюд.р.'!H237</f>
        <v>0</v>
      </c>
      <c r="J57" s="1679">
        <f>I57*1.05</f>
        <v>0</v>
      </c>
      <c r="K57" s="1680">
        <f>J57*1.05</f>
        <v>0</v>
      </c>
    </row>
    <row r="58" spans="1:11" ht="22.5">
      <c r="A58" s="1454" t="s">
        <v>16</v>
      </c>
      <c r="B58" s="1510" t="s">
        <v>1152</v>
      </c>
      <c r="C58" s="1425">
        <v>968</v>
      </c>
      <c r="D58" s="1401">
        <v>113</v>
      </c>
      <c r="E58" s="1401" t="str">
        <f>E59</f>
        <v>092 02 00</v>
      </c>
      <c r="F58" s="1592"/>
      <c r="G58" s="1401"/>
      <c r="H58" s="1401"/>
      <c r="I58" s="1781">
        <f>I59</f>
        <v>400</v>
      </c>
      <c r="J58" s="1677">
        <f>J59</f>
        <v>420</v>
      </c>
      <c r="K58" s="1678">
        <f>K59</f>
        <v>441</v>
      </c>
    </row>
    <row r="59" spans="1:11" ht="22.5">
      <c r="A59" s="1453" t="s">
        <v>17</v>
      </c>
      <c r="B59" s="1506" t="str">
        <f>'Бюд.р.'!A242</f>
        <v>Прочая закупка товаров, работ и услуг для муниципальных нужд</v>
      </c>
      <c r="C59" s="1527">
        <v>968</v>
      </c>
      <c r="D59" s="1386">
        <v>113</v>
      </c>
      <c r="E59" s="1386" t="s">
        <v>684</v>
      </c>
      <c r="F59" s="1595">
        <f>'Бюд.р.'!F242</f>
        <v>244</v>
      </c>
      <c r="G59" s="1386"/>
      <c r="H59" s="1386"/>
      <c r="I59" s="1784">
        <f>'Бюд.р.'!H242</f>
        <v>400</v>
      </c>
      <c r="J59" s="1679">
        <f>I59*1.05</f>
        <v>420</v>
      </c>
      <c r="K59" s="1680">
        <f>J59*1.05</f>
        <v>441</v>
      </c>
    </row>
    <row r="60" spans="1:11" ht="78.75">
      <c r="A60" s="1454" t="s">
        <v>1159</v>
      </c>
      <c r="B60" s="1510" t="s">
        <v>1269</v>
      </c>
      <c r="C60" s="1425">
        <v>968</v>
      </c>
      <c r="D60" s="1401">
        <v>113</v>
      </c>
      <c r="E60" s="1401" t="str">
        <f>E61</f>
        <v>092 05 00</v>
      </c>
      <c r="F60" s="1739"/>
      <c r="G60" s="1364"/>
      <c r="H60" s="1364"/>
      <c r="I60" s="1781" t="e">
        <f>I61</f>
        <v>#REF!</v>
      </c>
      <c r="J60" s="1677" t="e">
        <f>J61</f>
        <v>#REF!</v>
      </c>
      <c r="K60" s="1678" t="e">
        <f>K61</f>
        <v>#REF!</v>
      </c>
    </row>
    <row r="61" spans="1:11" ht="12.75">
      <c r="A61" s="1453" t="s">
        <v>1160</v>
      </c>
      <c r="B61" s="1506" t="e">
        <f>'Бюд.р.'!#REF!</f>
        <v>#REF!</v>
      </c>
      <c r="C61" s="1363" t="s">
        <v>747</v>
      </c>
      <c r="D61" s="1364" t="s">
        <v>1184</v>
      </c>
      <c r="E61" s="1364" t="s">
        <v>558</v>
      </c>
      <c r="F61" s="1739" t="e">
        <f>'Бюд.р.'!#REF!</f>
        <v>#REF!</v>
      </c>
      <c r="G61" s="1364"/>
      <c r="H61" s="1364"/>
      <c r="I61" s="1782" t="e">
        <f>'Бюд.р.'!#REF!</f>
        <v>#REF!</v>
      </c>
      <c r="J61" s="1679" t="e">
        <f>I61*1.05</f>
        <v>#REF!</v>
      </c>
      <c r="K61" s="1680" t="e">
        <f>J61*1.05</f>
        <v>#REF!</v>
      </c>
    </row>
    <row r="62" spans="1:11" ht="112.5">
      <c r="A62" s="1454" t="s">
        <v>1161</v>
      </c>
      <c r="B62" s="1510" t="s">
        <v>1270</v>
      </c>
      <c r="C62" s="1425">
        <v>968</v>
      </c>
      <c r="D62" s="1401">
        <v>113</v>
      </c>
      <c r="E62" s="1401" t="str">
        <f>E63</f>
        <v>092 06 00</v>
      </c>
      <c r="F62" s="1592"/>
      <c r="G62" s="1401"/>
      <c r="H62" s="1401"/>
      <c r="I62" s="1781">
        <f>I63</f>
        <v>333.91999999999996</v>
      </c>
      <c r="J62" s="1677">
        <f>J63</f>
        <v>350.616</v>
      </c>
      <c r="K62" s="1678">
        <f>K63</f>
        <v>368.1468</v>
      </c>
    </row>
    <row r="63" spans="1:11" ht="22.5">
      <c r="A63" s="1459" t="s">
        <v>1162</v>
      </c>
      <c r="B63" s="1506" t="str">
        <f>'Бюд.р.'!A247</f>
        <v>Прочая закупка товаров, работ и услуг для муниципальных нужд</v>
      </c>
      <c r="C63" s="1531">
        <v>968</v>
      </c>
      <c r="D63" s="1393">
        <v>113</v>
      </c>
      <c r="E63" s="1393" t="s">
        <v>1271</v>
      </c>
      <c r="F63" s="1742">
        <f>'Бюд.р.'!F247</f>
        <v>244</v>
      </c>
      <c r="G63" s="1386"/>
      <c r="H63" s="1386"/>
      <c r="I63" s="1785">
        <f>'Бюд.р.'!H247</f>
        <v>333.91999999999996</v>
      </c>
      <c r="J63" s="1679">
        <f>I63*1.05</f>
        <v>350.616</v>
      </c>
      <c r="K63" s="1680">
        <f>J63*1.05</f>
        <v>368.1468</v>
      </c>
    </row>
    <row r="64" spans="1:11" ht="22.5">
      <c r="A64" s="1454" t="s">
        <v>1225</v>
      </c>
      <c r="B64" s="1504" t="str">
        <f>'Бюд.р.'!A250</f>
        <v>РАСХОДЫ НА ПОДДЕРЖАНИЕ САЙТА МО МО ОЗЕРО ДОЛГОЕ</v>
      </c>
      <c r="C64" s="1564">
        <f>'Бюд.р.'!B250</f>
        <v>968</v>
      </c>
      <c r="D64" s="1565">
        <f>'Бюд.р.'!C250</f>
        <v>113</v>
      </c>
      <c r="E64" s="1565" t="str">
        <f>'Бюд.р.'!D250</f>
        <v>092 08 00</v>
      </c>
      <c r="F64" s="1747"/>
      <c r="G64" s="1540"/>
      <c r="H64" s="1540"/>
      <c r="I64" s="1788">
        <f>I65</f>
        <v>263.4</v>
      </c>
      <c r="J64" s="1691">
        <f>J65</f>
        <v>276.57</v>
      </c>
      <c r="K64" s="1692">
        <f>K65</f>
        <v>290.3985</v>
      </c>
    </row>
    <row r="65" spans="1:11" ht="33.75">
      <c r="A65" s="1459" t="s">
        <v>1226</v>
      </c>
      <c r="B65" s="1506" t="str">
        <f>'Бюд.р.'!A252</f>
        <v>Закупка товаров, работ, услуг в сфере информационно-коммуникационных технологий</v>
      </c>
      <c r="C65" s="1531">
        <v>968</v>
      </c>
      <c r="D65" s="1393">
        <v>113</v>
      </c>
      <c r="E65" s="1393" t="str">
        <f>'Бюд.р.'!D252</f>
        <v>092 08 00</v>
      </c>
      <c r="F65" s="1742">
        <f>'Бюд.р.'!F252</f>
        <v>242</v>
      </c>
      <c r="G65" s="1386"/>
      <c r="H65" s="1386"/>
      <c r="I65" s="1785">
        <f>'Бюд.р.'!H252</f>
        <v>263.4</v>
      </c>
      <c r="J65" s="1679">
        <f>I65*1.05</f>
        <v>276.57</v>
      </c>
      <c r="K65" s="1680">
        <f>J65*1.05</f>
        <v>290.3985</v>
      </c>
    </row>
    <row r="66" spans="1:11" ht="56.25">
      <c r="A66" s="1458" t="s">
        <v>1359</v>
      </c>
      <c r="B66" s="1504" t="str">
        <f>'Бюд.р.'!A255</f>
        <v>РАСХОДЫ НА ПРИОБРЕТЕНИЕ И СОДЕРЖАНИЕ ИНФОРМАЦИОННОГО ОБОРУДОВАНИЯ В ОБЩЕСТВЕННЫХ МЕСТАХ</v>
      </c>
      <c r="C66" s="1564">
        <v>968</v>
      </c>
      <c r="D66" s="1565">
        <v>113</v>
      </c>
      <c r="E66" s="1565" t="str">
        <f>'Бюд.р.'!D255</f>
        <v>092 09 00</v>
      </c>
      <c r="F66" s="1747"/>
      <c r="G66" s="1540"/>
      <c r="H66" s="1540"/>
      <c r="I66" s="1788">
        <f>I67</f>
        <v>400</v>
      </c>
      <c r="J66" s="1691">
        <f>J67</f>
        <v>420</v>
      </c>
      <c r="K66" s="1692">
        <f>K67</f>
        <v>441</v>
      </c>
    </row>
    <row r="67" spans="1:11" ht="22.5">
      <c r="A67" s="1453" t="s">
        <v>1360</v>
      </c>
      <c r="B67" s="1506" t="str">
        <f>'Бюд.р.'!A257</f>
        <v>Прочая закупка товаров, работ и услуг для муниципальных нужд</v>
      </c>
      <c r="C67" s="1531">
        <v>968</v>
      </c>
      <c r="D67" s="1393">
        <v>113</v>
      </c>
      <c r="E67" s="1393" t="str">
        <f>'Бюд.р.'!D257</f>
        <v>092 09 00</v>
      </c>
      <c r="F67" s="1742">
        <f>'Бюд.р.'!F257</f>
        <v>244</v>
      </c>
      <c r="G67" s="1386"/>
      <c r="H67" s="1386"/>
      <c r="I67" s="1785">
        <f>'Бюд.р.'!H257</f>
        <v>400</v>
      </c>
      <c r="J67" s="1679">
        <f>I67*1.05</f>
        <v>420</v>
      </c>
      <c r="K67" s="1680">
        <f>J67*1.05</f>
        <v>441</v>
      </c>
    </row>
    <row r="68" spans="1:11" ht="45">
      <c r="A68" s="1454" t="s">
        <v>1361</v>
      </c>
      <c r="B68" s="1510" t="s">
        <v>1276</v>
      </c>
      <c r="C68" s="1425">
        <v>968</v>
      </c>
      <c r="D68" s="1401">
        <v>113</v>
      </c>
      <c r="E68" s="1401" t="str">
        <f>E69</f>
        <v>795 02 00</v>
      </c>
      <c r="F68" s="1741"/>
      <c r="G68" s="1548"/>
      <c r="H68" s="1548"/>
      <c r="I68" s="1781">
        <f>I69</f>
        <v>60</v>
      </c>
      <c r="J68" s="1677">
        <f>J69</f>
        <v>63</v>
      </c>
      <c r="K68" s="1678">
        <f>K69</f>
        <v>66.15</v>
      </c>
    </row>
    <row r="69" spans="1:11" ht="23.25" thickBot="1">
      <c r="A69" s="1453" t="s">
        <v>1362</v>
      </c>
      <c r="B69" s="1506" t="str">
        <f>'Бюд.р.'!A269</f>
        <v>Прочая закупка товаров, работ и услуг для муниципальных нужд</v>
      </c>
      <c r="C69" s="1527">
        <v>968</v>
      </c>
      <c r="D69" s="1386">
        <v>113</v>
      </c>
      <c r="E69" s="1386" t="s">
        <v>1274</v>
      </c>
      <c r="F69" s="1595">
        <f>'Бюд.р.'!F269</f>
        <v>244</v>
      </c>
      <c r="G69" s="1386"/>
      <c r="H69" s="1386"/>
      <c r="I69" s="1784">
        <f>'Бюд.р.'!H269</f>
        <v>60</v>
      </c>
      <c r="J69" s="1679">
        <f>I69*1.05</f>
        <v>63</v>
      </c>
      <c r="K69" s="1680">
        <f>J69*1.05</f>
        <v>66.15</v>
      </c>
    </row>
    <row r="70" spans="1:11" ht="45.75" thickBot="1">
      <c r="A70" s="1554" t="s">
        <v>841</v>
      </c>
      <c r="B70" s="1628" t="s">
        <v>308</v>
      </c>
      <c r="C70" s="1555" t="s">
        <v>747</v>
      </c>
      <c r="D70" s="1556" t="s">
        <v>557</v>
      </c>
      <c r="E70" s="1556"/>
      <c r="F70" s="1748"/>
      <c r="G70" s="1806"/>
      <c r="H70" s="1806"/>
      <c r="I70" s="1789" t="e">
        <f>I71</f>
        <v>#REF!</v>
      </c>
      <c r="J70" s="1693" t="e">
        <f>J71</f>
        <v>#REF!</v>
      </c>
      <c r="K70" s="1694" t="e">
        <f>K71</f>
        <v>#REF!</v>
      </c>
    </row>
    <row r="71" spans="1:11" ht="45">
      <c r="A71" s="1557" t="s">
        <v>383</v>
      </c>
      <c r="B71" s="1629" t="s">
        <v>1183</v>
      </c>
      <c r="C71" s="1558" t="s">
        <v>747</v>
      </c>
      <c r="D71" s="1559" t="s">
        <v>496</v>
      </c>
      <c r="E71" s="1566"/>
      <c r="F71" s="1749"/>
      <c r="G71" s="1807"/>
      <c r="H71" s="1807"/>
      <c r="I71" s="1780" t="e">
        <f>I72+I77</f>
        <v>#REF!</v>
      </c>
      <c r="J71" s="1675" t="e">
        <f>J72+J77</f>
        <v>#REF!</v>
      </c>
      <c r="K71" s="1676" t="e">
        <f>K72+K77</f>
        <v>#REF!</v>
      </c>
    </row>
    <row r="72" spans="1:11" ht="22.5">
      <c r="A72" s="1454" t="s">
        <v>909</v>
      </c>
      <c r="B72" s="1510" t="s">
        <v>1294</v>
      </c>
      <c r="C72" s="1397" t="s">
        <v>747</v>
      </c>
      <c r="D72" s="1398" t="s">
        <v>496</v>
      </c>
      <c r="E72" s="1398" t="s">
        <v>913</v>
      </c>
      <c r="F72" s="1738"/>
      <c r="G72" s="1398"/>
      <c r="H72" s="1398"/>
      <c r="I72" s="1781" t="e">
        <f>I73+I75</f>
        <v>#REF!</v>
      </c>
      <c r="J72" s="1677" t="e">
        <f>J73+J75</f>
        <v>#REF!</v>
      </c>
      <c r="K72" s="1678" t="e">
        <f>K73+K75</f>
        <v>#REF!</v>
      </c>
    </row>
    <row r="73" spans="1:11" ht="56.25">
      <c r="A73" s="1479" t="s">
        <v>120</v>
      </c>
      <c r="B73" s="1510" t="s">
        <v>1282</v>
      </c>
      <c r="C73" s="1425">
        <v>968</v>
      </c>
      <c r="D73" s="1401">
        <v>309</v>
      </c>
      <c r="E73" s="1401" t="str">
        <f>E74</f>
        <v>219 01 00</v>
      </c>
      <c r="F73" s="1738"/>
      <c r="G73" s="1398"/>
      <c r="H73" s="1398"/>
      <c r="I73" s="1781" t="e">
        <f>I74</f>
        <v>#REF!</v>
      </c>
      <c r="J73" s="1677" t="e">
        <f>J74</f>
        <v>#REF!</v>
      </c>
      <c r="K73" s="1678" t="e">
        <f>K74</f>
        <v>#REF!</v>
      </c>
    </row>
    <row r="74" spans="1:11" ht="12.75">
      <c r="A74" s="1453" t="s">
        <v>167</v>
      </c>
      <c r="B74" s="1506" t="e">
        <f>'Бюд.р.'!#REF!</f>
        <v>#REF!</v>
      </c>
      <c r="C74" s="1527">
        <v>968</v>
      </c>
      <c r="D74" s="1386">
        <v>309</v>
      </c>
      <c r="E74" s="1386" t="s">
        <v>1283</v>
      </c>
      <c r="F74" s="1750" t="e">
        <f>'Бюд.р.'!#REF!</f>
        <v>#REF!</v>
      </c>
      <c r="G74" s="1808"/>
      <c r="H74" s="1808"/>
      <c r="I74" s="1784" t="e">
        <f>'Бюд.р.'!#REF!</f>
        <v>#REF!</v>
      </c>
      <c r="J74" s="1679" t="e">
        <f>I74*1.05</f>
        <v>#REF!</v>
      </c>
      <c r="K74" s="1680" t="e">
        <f>J74*1.05</f>
        <v>#REF!</v>
      </c>
    </row>
    <row r="75" spans="1:11" ht="101.25">
      <c r="A75" s="1454" t="s">
        <v>267</v>
      </c>
      <c r="B75" s="1636" t="s">
        <v>1280</v>
      </c>
      <c r="C75" s="1535">
        <v>968</v>
      </c>
      <c r="D75" s="1480">
        <v>309</v>
      </c>
      <c r="E75" s="1480" t="str">
        <f>E76</f>
        <v>219 03 00</v>
      </c>
      <c r="F75" s="1751"/>
      <c r="G75" s="1401"/>
      <c r="H75" s="1401"/>
      <c r="I75" s="1790">
        <f>I76</f>
        <v>151.351</v>
      </c>
      <c r="J75" s="1695">
        <f>J76</f>
        <v>158.91855</v>
      </c>
      <c r="K75" s="1696">
        <f>K76</f>
        <v>166.86447750000002</v>
      </c>
    </row>
    <row r="76" spans="1:11" ht="22.5">
      <c r="A76" s="1453" t="s">
        <v>168</v>
      </c>
      <c r="B76" s="1506" t="str">
        <f>'Бюд.р.'!A284</f>
        <v>Прочая закупка товаров, работ и услуг для муниципальных нужд</v>
      </c>
      <c r="C76" s="1527">
        <v>968</v>
      </c>
      <c r="D76" s="1386">
        <v>309</v>
      </c>
      <c r="E76" s="1386" t="s">
        <v>1281</v>
      </c>
      <c r="F76" s="1595">
        <f>'Бюд.р.'!F284</f>
        <v>244</v>
      </c>
      <c r="G76" s="1386"/>
      <c r="H76" s="1386"/>
      <c r="I76" s="1784">
        <f>'Бюд.р.'!H284</f>
        <v>151.351</v>
      </c>
      <c r="J76" s="1679">
        <f>I76*1.05</f>
        <v>158.91855</v>
      </c>
      <c r="K76" s="1680">
        <f>J76*1.05</f>
        <v>166.86447750000002</v>
      </c>
    </row>
    <row r="77" spans="1:11" ht="78.75">
      <c r="A77" s="1454" t="s">
        <v>997</v>
      </c>
      <c r="B77" s="1510" t="s">
        <v>1278</v>
      </c>
      <c r="C77" s="1425">
        <v>968</v>
      </c>
      <c r="D77" s="1401">
        <v>309</v>
      </c>
      <c r="E77" s="1401" t="str">
        <f>E78</f>
        <v>795 05 00</v>
      </c>
      <c r="F77" s="1738"/>
      <c r="G77" s="1398"/>
      <c r="H77" s="1398"/>
      <c r="I77" s="1781">
        <f>I78</f>
        <v>125</v>
      </c>
      <c r="J77" s="1677">
        <f>J78</f>
        <v>131.25</v>
      </c>
      <c r="K77" s="1678">
        <f>K78</f>
        <v>137.8125</v>
      </c>
    </row>
    <row r="78" spans="1:11" ht="23.25" thickBot="1">
      <c r="A78" s="1459" t="s">
        <v>10</v>
      </c>
      <c r="B78" s="1506" t="str">
        <f>'Бюд.р.'!A305</f>
        <v>Прочая закупка товаров, работ и услуг для муниципальных нужд</v>
      </c>
      <c r="C78" s="1414" t="s">
        <v>747</v>
      </c>
      <c r="D78" s="1415" t="s">
        <v>496</v>
      </c>
      <c r="E78" s="1415" t="s">
        <v>15</v>
      </c>
      <c r="F78" s="1752">
        <f>'Бюд.р.'!F305</f>
        <v>244</v>
      </c>
      <c r="G78" s="1364"/>
      <c r="H78" s="1364"/>
      <c r="I78" s="1791">
        <f>'Бюд.р.'!H305</f>
        <v>125</v>
      </c>
      <c r="J78" s="1679">
        <f>I78*1.05</f>
        <v>131.25</v>
      </c>
      <c r="K78" s="1680">
        <f>J78*1.05</f>
        <v>137.8125</v>
      </c>
    </row>
    <row r="79" spans="1:11" ht="13.5" thickBot="1">
      <c r="A79" s="1554" t="s">
        <v>842</v>
      </c>
      <c r="B79" s="1628" t="s">
        <v>1143</v>
      </c>
      <c r="C79" s="1555" t="s">
        <v>747</v>
      </c>
      <c r="D79" s="1556" t="s">
        <v>1155</v>
      </c>
      <c r="E79" s="1556"/>
      <c r="F79" s="1748"/>
      <c r="G79" s="1806"/>
      <c r="H79" s="1806"/>
      <c r="I79" s="1779">
        <f>I80++I83+I86</f>
        <v>186.5</v>
      </c>
      <c r="J79" s="1673">
        <f>J80++J83+J86</f>
        <v>195.82500000000002</v>
      </c>
      <c r="K79" s="1674">
        <f>K80++K83+K86</f>
        <v>205.61625000000004</v>
      </c>
    </row>
    <row r="80" spans="1:11" ht="12.75">
      <c r="A80" s="1557" t="s">
        <v>384</v>
      </c>
      <c r="B80" s="1567" t="s">
        <v>1194</v>
      </c>
      <c r="C80" s="1558">
        <v>968</v>
      </c>
      <c r="D80" s="1559">
        <v>401</v>
      </c>
      <c r="E80" s="1559"/>
      <c r="F80" s="1737"/>
      <c r="G80" s="1562"/>
      <c r="H80" s="1562"/>
      <c r="I80" s="1780">
        <f aca="true" t="shared" si="3" ref="I80:K81">I81</f>
        <v>166.5</v>
      </c>
      <c r="J80" s="1675">
        <f t="shared" si="3"/>
        <v>174.82500000000002</v>
      </c>
      <c r="K80" s="1676">
        <f t="shared" si="3"/>
        <v>183.56625000000003</v>
      </c>
    </row>
    <row r="81" spans="1:11" ht="45">
      <c r="A81" s="1454" t="s">
        <v>128</v>
      </c>
      <c r="B81" s="1510" t="s">
        <v>1273</v>
      </c>
      <c r="C81" s="1425">
        <v>968</v>
      </c>
      <c r="D81" s="1401">
        <v>401</v>
      </c>
      <c r="E81" s="1401" t="s">
        <v>1195</v>
      </c>
      <c r="F81" s="1592"/>
      <c r="G81" s="1401"/>
      <c r="H81" s="1401"/>
      <c r="I81" s="1781">
        <f t="shared" si="3"/>
        <v>166.5</v>
      </c>
      <c r="J81" s="1677">
        <f t="shared" si="3"/>
        <v>174.82500000000002</v>
      </c>
      <c r="K81" s="1678">
        <f t="shared" si="3"/>
        <v>183.56625000000003</v>
      </c>
    </row>
    <row r="82" spans="1:11" ht="67.5">
      <c r="A82" s="1460" t="s">
        <v>1365</v>
      </c>
      <c r="B82" s="1506" t="s">
        <v>1251</v>
      </c>
      <c r="C82" s="1527">
        <v>968</v>
      </c>
      <c r="D82" s="1386">
        <v>401</v>
      </c>
      <c r="E82" s="1386" t="s">
        <v>1195</v>
      </c>
      <c r="F82" s="1595">
        <v>810</v>
      </c>
      <c r="G82" s="1386"/>
      <c r="H82" s="1386"/>
      <c r="I82" s="1784">
        <f>'Бюд.р.'!H313</f>
        <v>166.5</v>
      </c>
      <c r="J82" s="1679">
        <f>I82*1.05</f>
        <v>174.82500000000002</v>
      </c>
      <c r="K82" s="1680">
        <f>J82*1.05</f>
        <v>183.56625000000003</v>
      </c>
    </row>
    <row r="83" spans="1:11" ht="12.75">
      <c r="A83" s="1557" t="s">
        <v>1000</v>
      </c>
      <c r="B83" s="1567" t="s">
        <v>1318</v>
      </c>
      <c r="C83" s="1558">
        <v>968</v>
      </c>
      <c r="D83" s="1559">
        <v>410</v>
      </c>
      <c r="E83" s="1559"/>
      <c r="F83" s="1737"/>
      <c r="G83" s="1562"/>
      <c r="H83" s="1562"/>
      <c r="I83" s="1780">
        <f>I84</f>
        <v>0</v>
      </c>
      <c r="J83" s="1683"/>
      <c r="K83" s="1684"/>
    </row>
    <row r="84" spans="1:11" ht="22.5">
      <c r="A84" s="1454" t="s">
        <v>121</v>
      </c>
      <c r="B84" s="1510" t="s">
        <v>1320</v>
      </c>
      <c r="C84" s="1425">
        <v>968</v>
      </c>
      <c r="D84" s="1401">
        <v>410</v>
      </c>
      <c r="E84" s="1401" t="s">
        <v>1317</v>
      </c>
      <c r="F84" s="1592"/>
      <c r="G84" s="1401"/>
      <c r="H84" s="1401"/>
      <c r="I84" s="1781">
        <f>I85</f>
        <v>0</v>
      </c>
      <c r="J84" s="1683"/>
      <c r="K84" s="1684"/>
    </row>
    <row r="85" spans="1:11" ht="22.5">
      <c r="A85" s="1460" t="s">
        <v>1196</v>
      </c>
      <c r="B85" s="1506" t="s">
        <v>1249</v>
      </c>
      <c r="C85" s="1527">
        <v>968</v>
      </c>
      <c r="D85" s="1386">
        <v>410</v>
      </c>
      <c r="E85" s="1386" t="s">
        <v>1317</v>
      </c>
      <c r="F85" s="1595">
        <v>240</v>
      </c>
      <c r="G85" s="1386"/>
      <c r="H85" s="1386"/>
      <c r="I85" s="1784">
        <f>'Бюд.р.'!G313</f>
        <v>0</v>
      </c>
      <c r="J85" s="1683"/>
      <c r="K85" s="1684"/>
    </row>
    <row r="86" spans="1:11" ht="22.5">
      <c r="A86" s="1557">
        <v>8</v>
      </c>
      <c r="B86" s="1634" t="s">
        <v>1144</v>
      </c>
      <c r="C86" s="1558" t="s">
        <v>747</v>
      </c>
      <c r="D86" s="1559" t="s">
        <v>1154</v>
      </c>
      <c r="E86" s="1559"/>
      <c r="F86" s="1737"/>
      <c r="G86" s="1562"/>
      <c r="H86" s="1562"/>
      <c r="I86" s="1780">
        <f aca="true" t="shared" si="4" ref="I86:K87">I87</f>
        <v>20</v>
      </c>
      <c r="J86" s="1675">
        <f t="shared" si="4"/>
        <v>21</v>
      </c>
      <c r="K86" s="1676">
        <f t="shared" si="4"/>
        <v>22.05</v>
      </c>
    </row>
    <row r="87" spans="1:11" ht="45">
      <c r="A87" s="1454" t="s">
        <v>121</v>
      </c>
      <c r="B87" s="1510" t="s">
        <v>1146</v>
      </c>
      <c r="C87" s="1425">
        <v>968</v>
      </c>
      <c r="D87" s="1401">
        <v>412</v>
      </c>
      <c r="E87" s="1401" t="s">
        <v>1145</v>
      </c>
      <c r="F87" s="1592"/>
      <c r="G87" s="1401"/>
      <c r="H87" s="1401"/>
      <c r="I87" s="1781">
        <f t="shared" si="4"/>
        <v>20</v>
      </c>
      <c r="J87" s="1677">
        <f t="shared" si="4"/>
        <v>21</v>
      </c>
      <c r="K87" s="1678">
        <f t="shared" si="4"/>
        <v>22.05</v>
      </c>
    </row>
    <row r="88" spans="1:11" ht="23.25" thickBot="1">
      <c r="A88" s="1459" t="s">
        <v>1366</v>
      </c>
      <c r="B88" s="1506" t="str">
        <f>'Бюд.р.'!A324</f>
        <v>Прочая закупка товаров, работ и услуг для муниципальных нужд</v>
      </c>
      <c r="C88" s="1531">
        <v>968</v>
      </c>
      <c r="D88" s="1393">
        <v>412</v>
      </c>
      <c r="E88" s="1393" t="s">
        <v>1145</v>
      </c>
      <c r="F88" s="1742">
        <f>'Бюд.р.'!F324</f>
        <v>244</v>
      </c>
      <c r="G88" s="1386"/>
      <c r="H88" s="1386"/>
      <c r="I88" s="1785">
        <f>'Бюд.р.'!H324</f>
        <v>20</v>
      </c>
      <c r="J88" s="1679">
        <f>I88*1.05</f>
        <v>21</v>
      </c>
      <c r="K88" s="1680">
        <f>J88*1.05</f>
        <v>22.05</v>
      </c>
    </row>
    <row r="89" spans="1:11" ht="23.25" thickBot="1">
      <c r="A89" s="1554" t="s">
        <v>843</v>
      </c>
      <c r="B89" s="1628" t="s">
        <v>310</v>
      </c>
      <c r="C89" s="1555" t="s">
        <v>747</v>
      </c>
      <c r="D89" s="1556" t="s">
        <v>482</v>
      </c>
      <c r="E89" s="1556"/>
      <c r="F89" s="1736"/>
      <c r="G89" s="1803"/>
      <c r="H89" s="1803"/>
      <c r="I89" s="1779">
        <f>I90</f>
        <v>47725.649</v>
      </c>
      <c r="J89" s="1673">
        <f>J90</f>
        <v>50111.93144999999</v>
      </c>
      <c r="K89" s="1674">
        <f>K90</f>
        <v>52617.52802250001</v>
      </c>
    </row>
    <row r="90" spans="1:11" ht="12.75">
      <c r="A90" s="1557" t="s">
        <v>459</v>
      </c>
      <c r="B90" s="1629" t="s">
        <v>483</v>
      </c>
      <c r="C90" s="1558" t="s">
        <v>747</v>
      </c>
      <c r="D90" s="1559" t="s">
        <v>484</v>
      </c>
      <c r="E90" s="1559"/>
      <c r="F90" s="1737"/>
      <c r="G90" s="1562"/>
      <c r="H90" s="1562"/>
      <c r="I90" s="1780">
        <f>I91+I100+I107+I116</f>
        <v>47725.649</v>
      </c>
      <c r="J90" s="1675">
        <f>J91+J100+J107+J116</f>
        <v>50111.93144999999</v>
      </c>
      <c r="K90" s="1676">
        <f>K91+K100+K107+K116</f>
        <v>52617.52802250001</v>
      </c>
    </row>
    <row r="91" spans="1:11" ht="33.75">
      <c r="A91" s="1541" t="s">
        <v>122</v>
      </c>
      <c r="B91" s="1637" t="s">
        <v>1295</v>
      </c>
      <c r="C91" s="1422" t="s">
        <v>747</v>
      </c>
      <c r="D91" s="1423" t="s">
        <v>484</v>
      </c>
      <c r="E91" s="1423" t="s">
        <v>485</v>
      </c>
      <c r="F91" s="1753"/>
      <c r="G91" s="1423"/>
      <c r="H91" s="1423"/>
      <c r="I91" s="1792">
        <f>I92+I94+I96+I98</f>
        <v>35661.172999999995</v>
      </c>
      <c r="J91" s="1697">
        <f>J92+J94+J96+J98</f>
        <v>37444.231649999994</v>
      </c>
      <c r="K91" s="1698">
        <f>K92+K94+K96+K98</f>
        <v>39316.44323250001</v>
      </c>
    </row>
    <row r="92" spans="1:11" ht="67.5">
      <c r="A92" s="1454" t="s">
        <v>123</v>
      </c>
      <c r="B92" s="1638" t="str">
        <f>'Бюд.р.'!A330</f>
        <v>ТЕКУЩИЙ РЕМОНТ ПРИДОМОВЫХ ТЕРРИТОРИЙ И ДВОРОВЫХ ТЕРРИТОРИЙ , ВКЛЮЧАЯ ПРОЕЗДЫ И ВЪЕЗДЫ,ПЕШЕХОДНЫЕ ДОРОЖКИ</v>
      </c>
      <c r="C92" s="1397" t="s">
        <v>747</v>
      </c>
      <c r="D92" s="1398" t="s">
        <v>484</v>
      </c>
      <c r="E92" s="1398" t="s">
        <v>487</v>
      </c>
      <c r="F92" s="1738"/>
      <c r="G92" s="1398"/>
      <c r="H92" s="1398"/>
      <c r="I92" s="1781">
        <f>SUM(I93:I93)</f>
        <v>32084.176</v>
      </c>
      <c r="J92" s="1677">
        <f>SUM(J93:J93)</f>
        <v>33688.3848</v>
      </c>
      <c r="K92" s="1678">
        <f>SUM(K93:K93)</f>
        <v>35372.80404</v>
      </c>
    </row>
    <row r="93" spans="1:11" ht="22.5">
      <c r="A93" s="1453" t="s">
        <v>1197</v>
      </c>
      <c r="B93" s="1506" t="str">
        <f>'Бюд.р.'!A332</f>
        <v>Прочая закупка товаров, работ и услуг для муниципальных нужд</v>
      </c>
      <c r="C93" s="1363" t="s">
        <v>747</v>
      </c>
      <c r="D93" s="1364" t="s">
        <v>484</v>
      </c>
      <c r="E93" s="1364" t="s">
        <v>487</v>
      </c>
      <c r="F93" s="1739">
        <f>'Бюд.р.'!F332</f>
        <v>244</v>
      </c>
      <c r="G93" s="1364"/>
      <c r="H93" s="1364"/>
      <c r="I93" s="1782">
        <f>'Бюд.р.'!H332</f>
        <v>32084.176</v>
      </c>
      <c r="J93" s="1679">
        <f>I93*1.05</f>
        <v>33688.3848</v>
      </c>
      <c r="K93" s="1680">
        <f>J93*1.05</f>
        <v>35372.80404</v>
      </c>
    </row>
    <row r="94" spans="1:11" ht="45">
      <c r="A94" s="1454" t="s">
        <v>1198</v>
      </c>
      <c r="B94" s="1638" t="s">
        <v>1296</v>
      </c>
      <c r="C94" s="1397" t="s">
        <v>747</v>
      </c>
      <c r="D94" s="1398" t="s">
        <v>484</v>
      </c>
      <c r="E94" s="1398" t="s">
        <v>488</v>
      </c>
      <c r="F94" s="1738"/>
      <c r="G94" s="1398"/>
      <c r="H94" s="1398"/>
      <c r="I94" s="1781">
        <f>I95</f>
        <v>473.524</v>
      </c>
      <c r="J94" s="1677">
        <f>J95</f>
        <v>497.2002</v>
      </c>
      <c r="K94" s="1678">
        <f>K95</f>
        <v>522.06021</v>
      </c>
    </row>
    <row r="95" spans="1:11" ht="22.5">
      <c r="A95" s="1453" t="s">
        <v>1199</v>
      </c>
      <c r="B95" s="1506" t="str">
        <f>'Бюд.р.'!A341</f>
        <v>Прочая закупка товаров, работ и услуг для муниципальных нужд</v>
      </c>
      <c r="C95" s="1363" t="s">
        <v>747</v>
      </c>
      <c r="D95" s="1364" t="s">
        <v>484</v>
      </c>
      <c r="E95" s="1364" t="s">
        <v>488</v>
      </c>
      <c r="F95" s="1739">
        <f>'Бюд.р.'!F341</f>
        <v>244</v>
      </c>
      <c r="G95" s="1364"/>
      <c r="H95" s="1364"/>
      <c r="I95" s="1782">
        <f>'Бюд.р.'!H341</f>
        <v>473.524</v>
      </c>
      <c r="J95" s="1679">
        <f>I95*1.05</f>
        <v>497.2002</v>
      </c>
      <c r="K95" s="1680">
        <f>J95*1.05</f>
        <v>522.06021</v>
      </c>
    </row>
    <row r="96" spans="1:11" ht="22.5">
      <c r="A96" s="1454" t="s">
        <v>1200</v>
      </c>
      <c r="B96" s="1630" t="s">
        <v>46</v>
      </c>
      <c r="C96" s="1397" t="s">
        <v>747</v>
      </c>
      <c r="D96" s="1398" t="s">
        <v>484</v>
      </c>
      <c r="E96" s="1398" t="s">
        <v>489</v>
      </c>
      <c r="F96" s="1738"/>
      <c r="G96" s="1398"/>
      <c r="H96" s="1398"/>
      <c r="I96" s="1781">
        <f>SUM(I97:I97)</f>
        <v>2829.735</v>
      </c>
      <c r="J96" s="1677">
        <f>SUM(J97:J97)</f>
        <v>2971.22175</v>
      </c>
      <c r="K96" s="1678">
        <f>SUM(K97:K97)</f>
        <v>3119.7828375000004</v>
      </c>
    </row>
    <row r="97" spans="1:11" ht="22.5">
      <c r="A97" s="1453" t="s">
        <v>1201</v>
      </c>
      <c r="B97" s="1506" t="str">
        <f>'Бюд.р.'!A346</f>
        <v>Прочая закупка товаров, работ и услуг для муниципальных нужд</v>
      </c>
      <c r="C97" s="1363" t="s">
        <v>747</v>
      </c>
      <c r="D97" s="1364" t="s">
        <v>484</v>
      </c>
      <c r="E97" s="1364" t="s">
        <v>489</v>
      </c>
      <c r="F97" s="1739">
        <f>'Бюд.р.'!F346</f>
        <v>244</v>
      </c>
      <c r="G97" s="1364"/>
      <c r="H97" s="1364"/>
      <c r="I97" s="1782">
        <f>'Бюд.р.'!H346</f>
        <v>2829.735</v>
      </c>
      <c r="J97" s="1679">
        <f>I97*1.05</f>
        <v>2971.22175</v>
      </c>
      <c r="K97" s="1680">
        <f>J97*1.05</f>
        <v>3119.7828375000004</v>
      </c>
    </row>
    <row r="98" spans="1:11" ht="90">
      <c r="A98" s="1454" t="s">
        <v>1297</v>
      </c>
      <c r="B98" s="1630" t="s">
        <v>1167</v>
      </c>
      <c r="C98" s="1397" t="s">
        <v>747</v>
      </c>
      <c r="D98" s="1398" t="s">
        <v>484</v>
      </c>
      <c r="E98" s="1398" t="s">
        <v>491</v>
      </c>
      <c r="F98" s="1738"/>
      <c r="G98" s="1398"/>
      <c r="H98" s="1398"/>
      <c r="I98" s="1781">
        <f>I99</f>
        <v>273.738</v>
      </c>
      <c r="J98" s="1677">
        <f>J99</f>
        <v>287.42490000000004</v>
      </c>
      <c r="K98" s="1678">
        <f>K99</f>
        <v>301.796145</v>
      </c>
    </row>
    <row r="99" spans="1:11" ht="22.5">
      <c r="A99" s="1453" t="s">
        <v>1298</v>
      </c>
      <c r="B99" s="1506" t="str">
        <f>'Бюд.р.'!A357</f>
        <v>Прочая закупка товаров, работ и услуг для муниципальных нужд</v>
      </c>
      <c r="C99" s="1363" t="s">
        <v>747</v>
      </c>
      <c r="D99" s="1364" t="s">
        <v>484</v>
      </c>
      <c r="E99" s="1364" t="s">
        <v>491</v>
      </c>
      <c r="F99" s="1739">
        <f>'Бюд.р.'!F357</f>
        <v>244</v>
      </c>
      <c r="G99" s="1364"/>
      <c r="H99" s="1364"/>
      <c r="I99" s="1782">
        <f>'Бюд.р.'!H357</f>
        <v>273.738</v>
      </c>
      <c r="J99" s="1679">
        <f>I99*1.05</f>
        <v>287.42490000000004</v>
      </c>
      <c r="K99" s="1680">
        <f>J99*1.05</f>
        <v>301.796145</v>
      </c>
    </row>
    <row r="100" spans="1:11" ht="45">
      <c r="A100" s="1542" t="s">
        <v>1202</v>
      </c>
      <c r="B100" s="1637" t="s">
        <v>1284</v>
      </c>
      <c r="C100" s="1422" t="s">
        <v>747</v>
      </c>
      <c r="D100" s="1423" t="s">
        <v>484</v>
      </c>
      <c r="E100" s="1423" t="s">
        <v>495</v>
      </c>
      <c r="F100" s="1754"/>
      <c r="G100" s="1809"/>
      <c r="H100" s="1809"/>
      <c r="I100" s="1792">
        <f>I101+I103+I105</f>
        <v>400</v>
      </c>
      <c r="J100" s="1697">
        <f>J101+J103+J105</f>
        <v>420</v>
      </c>
      <c r="K100" s="1698">
        <f>K101+K103+K105</f>
        <v>441</v>
      </c>
    </row>
    <row r="101" spans="1:11" ht="33.75">
      <c r="A101" s="1454" t="s">
        <v>1203</v>
      </c>
      <c r="B101" s="1630" t="s">
        <v>551</v>
      </c>
      <c r="C101" s="1397" t="s">
        <v>747</v>
      </c>
      <c r="D101" s="1398" t="s">
        <v>484</v>
      </c>
      <c r="E101" s="1398" t="s">
        <v>552</v>
      </c>
      <c r="F101" s="1738"/>
      <c r="G101" s="1398"/>
      <c r="H101" s="1398"/>
      <c r="I101" s="1781">
        <f>I102</f>
        <v>0</v>
      </c>
      <c r="J101" s="1677">
        <f>J102</f>
        <v>0</v>
      </c>
      <c r="K101" s="1678">
        <f>K102</f>
        <v>0</v>
      </c>
    </row>
    <row r="102" spans="1:11" ht="22.5">
      <c r="A102" s="1461" t="s">
        <v>1204</v>
      </c>
      <c r="B102" s="1506" t="str">
        <f>'Бюд.р.'!A366</f>
        <v>Прочая закупка товаров, работ и услуг для муниципальных нужд</v>
      </c>
      <c r="C102" s="1363" t="s">
        <v>747</v>
      </c>
      <c r="D102" s="1364" t="s">
        <v>484</v>
      </c>
      <c r="E102" s="1364" t="s">
        <v>552</v>
      </c>
      <c r="F102" s="1739">
        <f>'Бюд.р.'!F366</f>
        <v>244</v>
      </c>
      <c r="G102" s="1364"/>
      <c r="H102" s="1364"/>
      <c r="I102" s="1782">
        <f>'Бюд.р.'!H366</f>
        <v>0</v>
      </c>
      <c r="J102" s="1679">
        <f>I102*1.05</f>
        <v>0</v>
      </c>
      <c r="K102" s="1680">
        <f>J102*1.05</f>
        <v>0</v>
      </c>
    </row>
    <row r="103" spans="1:11" ht="45">
      <c r="A103" s="1454" t="s">
        <v>1205</v>
      </c>
      <c r="B103" s="1638" t="s">
        <v>553</v>
      </c>
      <c r="C103" s="1397" t="s">
        <v>747</v>
      </c>
      <c r="D103" s="1398" t="s">
        <v>484</v>
      </c>
      <c r="E103" s="1398" t="s">
        <v>464</v>
      </c>
      <c r="F103" s="1738"/>
      <c r="G103" s="1398"/>
      <c r="H103" s="1398"/>
      <c r="I103" s="1781">
        <f>I104</f>
        <v>0</v>
      </c>
      <c r="J103" s="1677">
        <f>J104</f>
        <v>0</v>
      </c>
      <c r="K103" s="1678">
        <f>K104</f>
        <v>0</v>
      </c>
    </row>
    <row r="104" spans="1:11" ht="22.5">
      <c r="A104" s="1461" t="s">
        <v>1206</v>
      </c>
      <c r="B104" s="1506" t="str">
        <f>'Бюд.р.'!A372</f>
        <v>Прочая закупка товаров, работ и услуг для муниципальных нужд</v>
      </c>
      <c r="C104" s="1363" t="s">
        <v>747</v>
      </c>
      <c r="D104" s="1364" t="s">
        <v>484</v>
      </c>
      <c r="E104" s="1364" t="s">
        <v>464</v>
      </c>
      <c r="F104" s="1739">
        <f>'Бюд.р.'!F372</f>
        <v>244</v>
      </c>
      <c r="G104" s="1364"/>
      <c r="H104" s="1364"/>
      <c r="I104" s="1782">
        <f>'Бюд.р.'!H372</f>
        <v>0</v>
      </c>
      <c r="J104" s="1679">
        <f>I104*1.05</f>
        <v>0</v>
      </c>
      <c r="K104" s="1680">
        <f>J104*1.05</f>
        <v>0</v>
      </c>
    </row>
    <row r="105" spans="1:11" ht="33.75">
      <c r="A105" s="1465" t="s">
        <v>1207</v>
      </c>
      <c r="B105" s="1638" t="s">
        <v>463</v>
      </c>
      <c r="C105" s="1397" t="s">
        <v>747</v>
      </c>
      <c r="D105" s="1398" t="s">
        <v>484</v>
      </c>
      <c r="E105" s="1398" t="s">
        <v>1285</v>
      </c>
      <c r="F105" s="1738"/>
      <c r="G105" s="1398"/>
      <c r="H105" s="1398"/>
      <c r="I105" s="1781">
        <f>I106</f>
        <v>400</v>
      </c>
      <c r="J105" s="1677">
        <f>J106</f>
        <v>420</v>
      </c>
      <c r="K105" s="1678">
        <f>K106</f>
        <v>441</v>
      </c>
    </row>
    <row r="106" spans="1:11" ht="22.5">
      <c r="A106" s="1463" t="s">
        <v>1208</v>
      </c>
      <c r="B106" s="1506" t="str">
        <f>'Бюд.р.'!A377</f>
        <v>Прочая закупка товаров, работ и услуг для муниципальных нужд</v>
      </c>
      <c r="C106" s="1363" t="s">
        <v>747</v>
      </c>
      <c r="D106" s="1364" t="s">
        <v>484</v>
      </c>
      <c r="E106" s="1364" t="s">
        <v>1285</v>
      </c>
      <c r="F106" s="1739">
        <f>'Бюд.р.'!F377</f>
        <v>244</v>
      </c>
      <c r="G106" s="1364"/>
      <c r="H106" s="1364"/>
      <c r="I106" s="1782">
        <f>'Бюд.р.'!H377</f>
        <v>400</v>
      </c>
      <c r="J106" s="1679">
        <f>I106*1.05</f>
        <v>420</v>
      </c>
      <c r="K106" s="1680">
        <f>J106*1.05</f>
        <v>441</v>
      </c>
    </row>
    <row r="107" spans="1:11" ht="33.75">
      <c r="A107" s="1542" t="s">
        <v>1209</v>
      </c>
      <c r="B107" s="1639" t="s">
        <v>896</v>
      </c>
      <c r="C107" s="1422" t="s">
        <v>747</v>
      </c>
      <c r="D107" s="1423" t="s">
        <v>484</v>
      </c>
      <c r="E107" s="1423" t="s">
        <v>897</v>
      </c>
      <c r="F107" s="1755"/>
      <c r="G107" s="1810"/>
      <c r="H107" s="1810"/>
      <c r="I107" s="1792">
        <f>I108+I110+I114+I112</f>
        <v>5971.383</v>
      </c>
      <c r="J107" s="1697">
        <f>J108+J110+J114+J112</f>
        <v>6269.95215</v>
      </c>
      <c r="K107" s="1698">
        <f>K108+K110+K114+K112</f>
        <v>6583.4497575000005</v>
      </c>
    </row>
    <row r="108" spans="1:11" ht="45">
      <c r="A108" s="1465" t="s">
        <v>1210</v>
      </c>
      <c r="B108" s="1510" t="s">
        <v>1286</v>
      </c>
      <c r="C108" s="1397" t="s">
        <v>747</v>
      </c>
      <c r="D108" s="1398" t="s">
        <v>484</v>
      </c>
      <c r="E108" s="1398" t="s">
        <v>894</v>
      </c>
      <c r="F108" s="1738"/>
      <c r="G108" s="1398"/>
      <c r="H108" s="1398"/>
      <c r="I108" s="1781">
        <f>SUM(I109:I109)</f>
        <v>5521.383</v>
      </c>
      <c r="J108" s="1677">
        <f>SUM(J109:J109)</f>
        <v>5797.45215</v>
      </c>
      <c r="K108" s="1678">
        <f>SUM(K109:K109)</f>
        <v>6087.3247575000005</v>
      </c>
    </row>
    <row r="109" spans="1:11" ht="22.5">
      <c r="A109" s="1463" t="s">
        <v>1211</v>
      </c>
      <c r="B109" s="1506" t="str">
        <f>'Бюд.р.'!A386</f>
        <v>Прочая закупка товаров, работ и услуг для муниципальных нужд</v>
      </c>
      <c r="C109" s="1363" t="s">
        <v>747</v>
      </c>
      <c r="D109" s="1364" t="s">
        <v>484</v>
      </c>
      <c r="E109" s="1364" t="s">
        <v>894</v>
      </c>
      <c r="F109" s="1739">
        <f>'Бюд.р.'!F386</f>
        <v>244</v>
      </c>
      <c r="G109" s="1364"/>
      <c r="H109" s="1364"/>
      <c r="I109" s="1782">
        <f>'Бюд.р.'!H386</f>
        <v>5521.383</v>
      </c>
      <c r="J109" s="1679">
        <f>I109*1.05</f>
        <v>5797.45215</v>
      </c>
      <c r="K109" s="1680">
        <f>J109*1.05</f>
        <v>6087.3247575000005</v>
      </c>
    </row>
    <row r="110" spans="1:11" ht="33.75">
      <c r="A110" s="1454" t="s">
        <v>1212</v>
      </c>
      <c r="B110" s="1510" t="s">
        <v>1287</v>
      </c>
      <c r="C110" s="1397" t="s">
        <v>747</v>
      </c>
      <c r="D110" s="1398" t="s">
        <v>484</v>
      </c>
      <c r="E110" s="1398" t="s">
        <v>898</v>
      </c>
      <c r="F110" s="1738"/>
      <c r="G110" s="1398"/>
      <c r="H110" s="1398"/>
      <c r="I110" s="1781">
        <f>I111</f>
        <v>300</v>
      </c>
      <c r="J110" s="1677">
        <f>J111</f>
        <v>315</v>
      </c>
      <c r="K110" s="1678">
        <f>K111</f>
        <v>330.75</v>
      </c>
    </row>
    <row r="111" spans="1:11" ht="22.5">
      <c r="A111" s="1461" t="s">
        <v>1213</v>
      </c>
      <c r="B111" s="1506" t="str">
        <f>'Бюд.р.'!A396</f>
        <v>Прочая закупка товаров, работ и услуг для муниципальных нужд</v>
      </c>
      <c r="C111" s="1363" t="s">
        <v>747</v>
      </c>
      <c r="D111" s="1364" t="s">
        <v>484</v>
      </c>
      <c r="E111" s="1364" t="s">
        <v>898</v>
      </c>
      <c r="F111" s="1739">
        <f>'Бюд.р.'!F396</f>
        <v>244</v>
      </c>
      <c r="G111" s="1364"/>
      <c r="H111" s="1364"/>
      <c r="I111" s="1782">
        <f>'Бюд.р.'!H396</f>
        <v>300</v>
      </c>
      <c r="J111" s="1679">
        <f>I111*1.05</f>
        <v>315</v>
      </c>
      <c r="K111" s="1680">
        <f>J111*1.05</f>
        <v>330.75</v>
      </c>
    </row>
    <row r="112" spans="1:11" ht="78.75">
      <c r="A112" s="1465" t="s">
        <v>1214</v>
      </c>
      <c r="B112" s="1510" t="s">
        <v>1306</v>
      </c>
      <c r="C112" s="1425">
        <v>968</v>
      </c>
      <c r="D112" s="1401">
        <v>503</v>
      </c>
      <c r="E112" s="1401" t="str">
        <f>E113</f>
        <v>600 03 04</v>
      </c>
      <c r="F112" s="1756"/>
      <c r="G112" s="1364"/>
      <c r="H112" s="1364"/>
      <c r="I112" s="1782">
        <f>I113</f>
        <v>0</v>
      </c>
      <c r="J112" s="1687">
        <f>J113</f>
        <v>0</v>
      </c>
      <c r="K112" s="1688">
        <f>K113</f>
        <v>0</v>
      </c>
    </row>
    <row r="113" spans="1:11" ht="22.5">
      <c r="A113" s="1461" t="s">
        <v>1215</v>
      </c>
      <c r="B113" s="1506" t="str">
        <f>'Бюд.р.'!A403</f>
        <v>Прочая закупка товаров, работ и услуг для муниципальных нужд</v>
      </c>
      <c r="C113" s="1363" t="s">
        <v>747</v>
      </c>
      <c r="D113" s="1364" t="s">
        <v>484</v>
      </c>
      <c r="E113" s="1364" t="s">
        <v>1305</v>
      </c>
      <c r="F113" s="1739">
        <f>'Бюд.р.'!F403</f>
        <v>244</v>
      </c>
      <c r="G113" s="1364"/>
      <c r="H113" s="1364"/>
      <c r="I113" s="1782">
        <f>'Бюд.р.'!H403</f>
        <v>0</v>
      </c>
      <c r="J113" s="1679">
        <f>I113*1.05</f>
        <v>0</v>
      </c>
      <c r="K113" s="1680">
        <f>J113*1.05</f>
        <v>0</v>
      </c>
    </row>
    <row r="114" spans="1:11" ht="45">
      <c r="A114" s="1465" t="s">
        <v>1307</v>
      </c>
      <c r="B114" s="1510" t="s">
        <v>1289</v>
      </c>
      <c r="C114" s="1425">
        <v>968</v>
      </c>
      <c r="D114" s="1401">
        <v>503</v>
      </c>
      <c r="E114" s="1401" t="str">
        <f>E115</f>
        <v>600 03 05</v>
      </c>
      <c r="F114" s="1757"/>
      <c r="G114" s="1431"/>
      <c r="H114" s="1431"/>
      <c r="I114" s="1781">
        <f>I115</f>
        <v>150</v>
      </c>
      <c r="J114" s="1677">
        <f>J115</f>
        <v>157.5</v>
      </c>
      <c r="K114" s="1678">
        <f>K115</f>
        <v>165.375</v>
      </c>
    </row>
    <row r="115" spans="1:11" ht="22.5">
      <c r="A115" s="1461" t="s">
        <v>1308</v>
      </c>
      <c r="B115" s="1506" t="str">
        <f>'Бюд.р.'!A408</f>
        <v>Прочая закупка товаров, работ и услуг для муниципальных нужд</v>
      </c>
      <c r="C115" s="1363" t="s">
        <v>747</v>
      </c>
      <c r="D115" s="1364" t="s">
        <v>484</v>
      </c>
      <c r="E115" s="1364" t="s">
        <v>1288</v>
      </c>
      <c r="F115" s="1739">
        <f>'Бюд.р.'!F408</f>
        <v>244</v>
      </c>
      <c r="G115" s="1364"/>
      <c r="H115" s="1364"/>
      <c r="I115" s="1782">
        <f>'Бюд.р.'!H408</f>
        <v>150</v>
      </c>
      <c r="J115" s="1679">
        <f>I115*1.05</f>
        <v>157.5</v>
      </c>
      <c r="K115" s="1680">
        <f>J115*1.05</f>
        <v>165.375</v>
      </c>
    </row>
    <row r="116" spans="1:11" ht="22.5">
      <c r="A116" s="1542" t="s">
        <v>1216</v>
      </c>
      <c r="B116" s="1639" t="s">
        <v>1290</v>
      </c>
      <c r="C116" s="1422" t="s">
        <v>747</v>
      </c>
      <c r="D116" s="1423" t="s">
        <v>484</v>
      </c>
      <c r="E116" s="1423" t="s">
        <v>899</v>
      </c>
      <c r="F116" s="1758"/>
      <c r="G116" s="1811"/>
      <c r="H116" s="1811"/>
      <c r="I116" s="1792">
        <f>I117+I119+I121</f>
        <v>5693.093</v>
      </c>
      <c r="J116" s="1697">
        <f>J117+J119+J121</f>
        <v>5977.74765</v>
      </c>
      <c r="K116" s="1698">
        <f>K117+K119+K121</f>
        <v>6276.6350325</v>
      </c>
    </row>
    <row r="117" spans="1:11" ht="56.25">
      <c r="A117" s="1465" t="s">
        <v>1217</v>
      </c>
      <c r="B117" s="1510" t="s">
        <v>1291</v>
      </c>
      <c r="C117" s="1397" t="s">
        <v>747</v>
      </c>
      <c r="D117" s="1398" t="s">
        <v>484</v>
      </c>
      <c r="E117" s="1398" t="s">
        <v>900</v>
      </c>
      <c r="F117" s="1757"/>
      <c r="G117" s="1431"/>
      <c r="H117" s="1431"/>
      <c r="I117" s="1781">
        <f>I118</f>
        <v>4253.659</v>
      </c>
      <c r="J117" s="1677">
        <f>J118</f>
        <v>4466.34195</v>
      </c>
      <c r="K117" s="1678">
        <f>K118</f>
        <v>4689.6590475</v>
      </c>
    </row>
    <row r="118" spans="1:11" ht="22.5">
      <c r="A118" s="1461" t="s">
        <v>1218</v>
      </c>
      <c r="B118" s="1506" t="str">
        <f>'Бюд.р.'!A414</f>
        <v>Прочая закупка товаров, работ и услуг для муниципальных нужд</v>
      </c>
      <c r="C118" s="1363" t="s">
        <v>747</v>
      </c>
      <c r="D118" s="1364" t="s">
        <v>484</v>
      </c>
      <c r="E118" s="1364" t="s">
        <v>900</v>
      </c>
      <c r="F118" s="1739">
        <f>'Бюд.р.'!F414</f>
        <v>244</v>
      </c>
      <c r="G118" s="1364"/>
      <c r="H118" s="1364"/>
      <c r="I118" s="1782">
        <f>'Бюд.р.'!H414</f>
        <v>4253.659</v>
      </c>
      <c r="J118" s="1679">
        <f>I118*1.05</f>
        <v>4466.34195</v>
      </c>
      <c r="K118" s="1680">
        <f>J118*1.05</f>
        <v>4689.6590475</v>
      </c>
    </row>
    <row r="119" spans="1:11" ht="33.75">
      <c r="A119" s="1465" t="s">
        <v>1219</v>
      </c>
      <c r="B119" s="1510" t="s">
        <v>1292</v>
      </c>
      <c r="C119" s="1397" t="s">
        <v>747</v>
      </c>
      <c r="D119" s="1398" t="s">
        <v>484</v>
      </c>
      <c r="E119" s="1398" t="s">
        <v>920</v>
      </c>
      <c r="F119" s="1757"/>
      <c r="G119" s="1431"/>
      <c r="H119" s="1431"/>
      <c r="I119" s="1781">
        <f>I120</f>
        <v>1439.434</v>
      </c>
      <c r="J119" s="1677">
        <f>J120</f>
        <v>1511.4057</v>
      </c>
      <c r="K119" s="1678">
        <f>K120</f>
        <v>1586.975985</v>
      </c>
    </row>
    <row r="120" spans="1:11" ht="22.5">
      <c r="A120" s="1461" t="s">
        <v>1220</v>
      </c>
      <c r="B120" s="1506" t="str">
        <f>'Бюд.р.'!A422</f>
        <v>Прочая закупка товаров, работ и услуг для муниципальных нужд</v>
      </c>
      <c r="C120" s="1363" t="s">
        <v>747</v>
      </c>
      <c r="D120" s="1364" t="s">
        <v>484</v>
      </c>
      <c r="E120" s="1364" t="s">
        <v>920</v>
      </c>
      <c r="F120" s="1739">
        <f>'Бюд.р.'!F422</f>
        <v>244</v>
      </c>
      <c r="G120" s="1364"/>
      <c r="H120" s="1364"/>
      <c r="I120" s="1782">
        <f>'Бюд.р.'!H422</f>
        <v>1439.434</v>
      </c>
      <c r="J120" s="1679">
        <f>I120*1.05</f>
        <v>1511.4057</v>
      </c>
      <c r="K120" s="1680">
        <f>J120*1.05</f>
        <v>1586.975985</v>
      </c>
    </row>
    <row r="121" spans="1:11" ht="56.25">
      <c r="A121" s="1465" t="s">
        <v>1299</v>
      </c>
      <c r="B121" s="1638" t="s">
        <v>163</v>
      </c>
      <c r="C121" s="1397" t="s">
        <v>747</v>
      </c>
      <c r="D121" s="1398" t="s">
        <v>484</v>
      </c>
      <c r="E121" s="1398" t="s">
        <v>1151</v>
      </c>
      <c r="F121" s="1757"/>
      <c r="G121" s="1431"/>
      <c r="H121" s="1431"/>
      <c r="I121" s="1781">
        <f>I122</f>
        <v>0</v>
      </c>
      <c r="J121" s="1677">
        <f>J122</f>
        <v>0</v>
      </c>
      <c r="K121" s="1678">
        <f>K122</f>
        <v>0</v>
      </c>
    </row>
    <row r="122" spans="1:11" ht="23.25" thickBot="1">
      <c r="A122" s="1461" t="s">
        <v>1300</v>
      </c>
      <c r="B122" s="1506" t="str">
        <f>'Бюд.р.'!A427</f>
        <v>Прочая закупка товаров, работ и услуг для муниципальных нужд</v>
      </c>
      <c r="C122" s="1363" t="s">
        <v>747</v>
      </c>
      <c r="D122" s="1364" t="s">
        <v>484</v>
      </c>
      <c r="E122" s="1364" t="s">
        <v>1151</v>
      </c>
      <c r="F122" s="1739">
        <f>'Бюд.р.'!F427</f>
        <v>244</v>
      </c>
      <c r="G122" s="1364"/>
      <c r="H122" s="1364"/>
      <c r="I122" s="1782">
        <f>'Бюд.р.'!H427</f>
        <v>0</v>
      </c>
      <c r="J122" s="1679">
        <f>I122*1.05</f>
        <v>0</v>
      </c>
      <c r="K122" s="1680">
        <f>J122*1.05</f>
        <v>0</v>
      </c>
    </row>
    <row r="123" spans="1:11" ht="13.5" thickBot="1">
      <c r="A123" s="1568" t="s">
        <v>844</v>
      </c>
      <c r="B123" s="1628" t="s">
        <v>923</v>
      </c>
      <c r="C123" s="1555" t="s">
        <v>747</v>
      </c>
      <c r="D123" s="1556" t="s">
        <v>924</v>
      </c>
      <c r="E123" s="1569"/>
      <c r="F123" s="1759"/>
      <c r="G123" s="1812"/>
      <c r="H123" s="1812"/>
      <c r="I123" s="1779">
        <f aca="true" t="shared" si="5" ref="I123:K125">I124</f>
        <v>0</v>
      </c>
      <c r="J123" s="1673">
        <f t="shared" si="5"/>
        <v>0</v>
      </c>
      <c r="K123" s="1674">
        <f t="shared" si="5"/>
        <v>0</v>
      </c>
    </row>
    <row r="124" spans="1:11" ht="22.5">
      <c r="A124" s="1570" t="s">
        <v>460</v>
      </c>
      <c r="B124" s="1629" t="s">
        <v>926</v>
      </c>
      <c r="C124" s="1558" t="s">
        <v>747</v>
      </c>
      <c r="D124" s="1559" t="s">
        <v>925</v>
      </c>
      <c r="E124" s="1566"/>
      <c r="F124" s="1749"/>
      <c r="G124" s="1807"/>
      <c r="H124" s="1807"/>
      <c r="I124" s="1780">
        <f t="shared" si="5"/>
        <v>0</v>
      </c>
      <c r="J124" s="1675">
        <f t="shared" si="5"/>
        <v>0</v>
      </c>
      <c r="K124" s="1676">
        <f t="shared" si="5"/>
        <v>0</v>
      </c>
    </row>
    <row r="125" spans="1:11" ht="45">
      <c r="A125" s="1465" t="s">
        <v>11</v>
      </c>
      <c r="B125" s="1640" t="s">
        <v>927</v>
      </c>
      <c r="C125" s="1397" t="s">
        <v>747</v>
      </c>
      <c r="D125" s="1398" t="s">
        <v>925</v>
      </c>
      <c r="E125" s="1398" t="s">
        <v>928</v>
      </c>
      <c r="F125" s="1760"/>
      <c r="G125" s="1398"/>
      <c r="H125" s="1398"/>
      <c r="I125" s="1781">
        <f t="shared" si="5"/>
        <v>0</v>
      </c>
      <c r="J125" s="1677">
        <f t="shared" si="5"/>
        <v>0</v>
      </c>
      <c r="K125" s="1678">
        <f t="shared" si="5"/>
        <v>0</v>
      </c>
    </row>
    <row r="126" spans="1:11" ht="23.25" thickBot="1">
      <c r="A126" s="1464" t="s">
        <v>12</v>
      </c>
      <c r="B126" s="1506" t="str">
        <f>'Бюд.р.'!A437</f>
        <v>Прочая закупка товаров, работ и услуг для муниципальных нужд</v>
      </c>
      <c r="C126" s="1414" t="s">
        <v>747</v>
      </c>
      <c r="D126" s="1415" t="s">
        <v>925</v>
      </c>
      <c r="E126" s="1415" t="s">
        <v>928</v>
      </c>
      <c r="F126" s="1752">
        <f>'Бюд.р.'!F437</f>
        <v>244</v>
      </c>
      <c r="G126" s="1364"/>
      <c r="H126" s="1364"/>
      <c r="I126" s="1791">
        <f>'Бюд.р.'!H437</f>
        <v>0</v>
      </c>
      <c r="J126" s="1679">
        <f>I126*1.05</f>
        <v>0</v>
      </c>
      <c r="K126" s="1680">
        <f>J126*1.05</f>
        <v>0</v>
      </c>
    </row>
    <row r="127" spans="1:11" ht="13.5" thickBot="1">
      <c r="A127" s="1568" t="s">
        <v>845</v>
      </c>
      <c r="B127" s="1628" t="s">
        <v>317</v>
      </c>
      <c r="C127" s="1555" t="s">
        <v>747</v>
      </c>
      <c r="D127" s="1556" t="s">
        <v>446</v>
      </c>
      <c r="E127" s="1569"/>
      <c r="F127" s="1748"/>
      <c r="G127" s="1806"/>
      <c r="H127" s="1806"/>
      <c r="I127" s="1779">
        <f>I134+I139+I128</f>
        <v>4304.15</v>
      </c>
      <c r="J127" s="1673">
        <f>J134+J139+J128</f>
        <v>4519.3575</v>
      </c>
      <c r="K127" s="1674">
        <f>K134+K139+K128</f>
        <v>4745.325375</v>
      </c>
    </row>
    <row r="128" spans="1:11" ht="45">
      <c r="A128" s="1570" t="s">
        <v>124</v>
      </c>
      <c r="B128" s="1629" t="s">
        <v>1322</v>
      </c>
      <c r="C128" s="1558" t="s">
        <v>747</v>
      </c>
      <c r="D128" s="1559" t="s">
        <v>1323</v>
      </c>
      <c r="E128" s="1566"/>
      <c r="F128" s="1761"/>
      <c r="G128" s="1813"/>
      <c r="H128" s="1813"/>
      <c r="I128" s="1780">
        <f>I129</f>
        <v>255</v>
      </c>
      <c r="J128" s="1675">
        <f>J129</f>
        <v>267.75</v>
      </c>
      <c r="K128" s="1676">
        <f>K129</f>
        <v>281.13750000000005</v>
      </c>
    </row>
    <row r="129" spans="1:11" ht="112.5">
      <c r="A129" s="1465" t="s">
        <v>125</v>
      </c>
      <c r="B129" s="1630" t="s">
        <v>1330</v>
      </c>
      <c r="C129" s="1397" t="s">
        <v>747</v>
      </c>
      <c r="D129" s="1398" t="s">
        <v>1323</v>
      </c>
      <c r="E129" s="1398" t="str">
        <f>'Бюд.р.'!D443</f>
        <v>428 01 00</v>
      </c>
      <c r="F129" s="1738"/>
      <c r="G129" s="1398"/>
      <c r="H129" s="1398"/>
      <c r="I129" s="1781">
        <f>I130+I132</f>
        <v>255</v>
      </c>
      <c r="J129" s="1677">
        <f>J130+J132</f>
        <v>267.75</v>
      </c>
      <c r="K129" s="1678">
        <f>K130+K132</f>
        <v>281.13750000000005</v>
      </c>
    </row>
    <row r="130" spans="1:11" ht="78.75">
      <c r="A130" s="1585" t="s">
        <v>126</v>
      </c>
      <c r="B130" s="1630" t="s">
        <v>1333</v>
      </c>
      <c r="C130" s="1397" t="s">
        <v>747</v>
      </c>
      <c r="D130" s="1398" t="s">
        <v>1323</v>
      </c>
      <c r="E130" s="1398" t="str">
        <f>E131</f>
        <v>428 01 01</v>
      </c>
      <c r="F130" s="1738"/>
      <c r="G130" s="1398"/>
      <c r="H130" s="1398"/>
      <c r="I130" s="1781">
        <f>I131</f>
        <v>17</v>
      </c>
      <c r="J130" s="1677">
        <f>J131</f>
        <v>17.85</v>
      </c>
      <c r="K130" s="1678">
        <f>K131</f>
        <v>18.742500000000003</v>
      </c>
    </row>
    <row r="131" spans="1:11" ht="22.5">
      <c r="A131" s="1461" t="s">
        <v>1371</v>
      </c>
      <c r="B131" s="1506" t="str">
        <f>'Бюд.р.'!A446</f>
        <v>Прочая закупка товаров, работ и услуг для муниципальных нужд</v>
      </c>
      <c r="C131" s="1363" t="s">
        <v>747</v>
      </c>
      <c r="D131" s="1364">
        <v>705</v>
      </c>
      <c r="E131" s="1364" t="str">
        <f>'Бюд.р.'!D446</f>
        <v>428 01 01</v>
      </c>
      <c r="F131" s="1739">
        <f>'Бюд.р.'!F446</f>
        <v>244</v>
      </c>
      <c r="G131" s="1364"/>
      <c r="H131" s="1364"/>
      <c r="I131" s="1782">
        <f>'Бюд.р.'!H446</f>
        <v>17</v>
      </c>
      <c r="J131" s="1679">
        <f>I131*1.05</f>
        <v>17.85</v>
      </c>
      <c r="K131" s="1680">
        <f>J131*1.05</f>
        <v>18.742500000000003</v>
      </c>
    </row>
    <row r="132" spans="1:11" ht="45">
      <c r="A132" s="1586" t="s">
        <v>1372</v>
      </c>
      <c r="B132" s="1510" t="s">
        <v>1334</v>
      </c>
      <c r="C132" s="1397" t="s">
        <v>747</v>
      </c>
      <c r="D132" s="1398" t="s">
        <v>1323</v>
      </c>
      <c r="E132" s="1398" t="str">
        <f>E133</f>
        <v>428 01 02</v>
      </c>
      <c r="F132" s="1738"/>
      <c r="G132" s="1398"/>
      <c r="H132" s="1398"/>
      <c r="I132" s="1781">
        <f>I133</f>
        <v>238</v>
      </c>
      <c r="J132" s="1677">
        <f>J133</f>
        <v>249.9</v>
      </c>
      <c r="K132" s="1678">
        <f>K133</f>
        <v>262.39500000000004</v>
      </c>
    </row>
    <row r="133" spans="1:11" ht="22.5">
      <c r="A133" s="1461" t="s">
        <v>1373</v>
      </c>
      <c r="B133" s="1506" t="str">
        <f>'Бюд.р.'!A451</f>
        <v>Прочая закупка товаров, работ и услуг для муниципальных нужд</v>
      </c>
      <c r="C133" s="1363" t="s">
        <v>747</v>
      </c>
      <c r="D133" s="1364">
        <v>705</v>
      </c>
      <c r="E133" s="1364" t="str">
        <f>'Бюд.р.'!D451</f>
        <v>428 01 02</v>
      </c>
      <c r="F133" s="1739">
        <f>'Бюд.р.'!F451</f>
        <v>244</v>
      </c>
      <c r="G133" s="1364"/>
      <c r="H133" s="1364"/>
      <c r="I133" s="1782">
        <f>'Бюд.р.'!H451</f>
        <v>238</v>
      </c>
      <c r="J133" s="1679">
        <f>I133*1.05</f>
        <v>249.9</v>
      </c>
      <c r="K133" s="1680">
        <f>J133*1.05</f>
        <v>262.39500000000004</v>
      </c>
    </row>
    <row r="134" spans="1:11" ht="22.5">
      <c r="A134" s="1570" t="s">
        <v>5</v>
      </c>
      <c r="B134" s="1629" t="s">
        <v>445</v>
      </c>
      <c r="C134" s="1558" t="s">
        <v>747</v>
      </c>
      <c r="D134" s="1559" t="s">
        <v>447</v>
      </c>
      <c r="E134" s="1566"/>
      <c r="F134" s="1761"/>
      <c r="G134" s="1813"/>
      <c r="H134" s="1813"/>
      <c r="I134" s="1780">
        <f>I135+I137</f>
        <v>3662.6499999999996</v>
      </c>
      <c r="J134" s="1675">
        <f>J135+J137</f>
        <v>3845.7825000000003</v>
      </c>
      <c r="K134" s="1676">
        <f>K135+K137</f>
        <v>4038.0716250000005</v>
      </c>
    </row>
    <row r="135" spans="1:11" ht="45">
      <c r="A135" s="1465" t="s">
        <v>6</v>
      </c>
      <c r="B135" s="1630" t="s">
        <v>1363</v>
      </c>
      <c r="C135" s="1397" t="s">
        <v>747</v>
      </c>
      <c r="D135" s="1398" t="s">
        <v>447</v>
      </c>
      <c r="E135" s="1398" t="s">
        <v>302</v>
      </c>
      <c r="F135" s="1738"/>
      <c r="G135" s="1398"/>
      <c r="H135" s="1398"/>
      <c r="I135" s="1781">
        <f>I136</f>
        <v>1545.45</v>
      </c>
      <c r="J135" s="1677">
        <f>J136</f>
        <v>1622.7225</v>
      </c>
      <c r="K135" s="1678">
        <f>K136</f>
        <v>1703.858625</v>
      </c>
    </row>
    <row r="136" spans="1:11" ht="22.5">
      <c r="A136" s="1461" t="s">
        <v>7</v>
      </c>
      <c r="B136" s="1506" t="str">
        <f>'Бюд.р.'!A468</f>
        <v>Прочая закупка товаров, работ и услуг для муниципальных нужд</v>
      </c>
      <c r="C136" s="1363" t="s">
        <v>747</v>
      </c>
      <c r="D136" s="1364" t="s">
        <v>447</v>
      </c>
      <c r="E136" s="1364" t="s">
        <v>302</v>
      </c>
      <c r="F136" s="1739">
        <f>'Бюд.р.'!F468</f>
        <v>244</v>
      </c>
      <c r="G136" s="1364"/>
      <c r="H136" s="1364"/>
      <c r="I136" s="1782">
        <f>'Бюд.р.'!H468</f>
        <v>1545.45</v>
      </c>
      <c r="J136" s="1679">
        <f>I136*1.05</f>
        <v>1622.7225</v>
      </c>
      <c r="K136" s="1680">
        <f>J136*1.05</f>
        <v>1703.858625</v>
      </c>
    </row>
    <row r="137" spans="1:11" ht="67.5">
      <c r="A137" s="1465" t="s">
        <v>1232</v>
      </c>
      <c r="B137" s="1630" t="s">
        <v>449</v>
      </c>
      <c r="C137" s="1397" t="s">
        <v>747</v>
      </c>
      <c r="D137" s="1398" t="s">
        <v>447</v>
      </c>
      <c r="E137" s="1398" t="s">
        <v>303</v>
      </c>
      <c r="F137" s="1738"/>
      <c r="G137" s="1398"/>
      <c r="H137" s="1398"/>
      <c r="I137" s="1781">
        <f>I138</f>
        <v>2117.2</v>
      </c>
      <c r="J137" s="1677">
        <f>J138</f>
        <v>2223.06</v>
      </c>
      <c r="K137" s="1678">
        <f>K138</f>
        <v>2334.213</v>
      </c>
    </row>
    <row r="138" spans="1:11" ht="22.5">
      <c r="A138" s="1461" t="s">
        <v>1233</v>
      </c>
      <c r="B138" s="1506" t="str">
        <f>'Бюд.р.'!A476</f>
        <v>Прочая закупка товаров, работ и услуг для муниципальных нужд</v>
      </c>
      <c r="C138" s="1363" t="s">
        <v>747</v>
      </c>
      <c r="D138" s="1364" t="s">
        <v>447</v>
      </c>
      <c r="E138" s="1364" t="s">
        <v>303</v>
      </c>
      <c r="F138" s="1739">
        <f>'Бюд.р.'!F476</f>
        <v>244</v>
      </c>
      <c r="G138" s="1364"/>
      <c r="H138" s="1364"/>
      <c r="I138" s="1782">
        <f>'Бюд.р.'!H476</f>
        <v>2117.2</v>
      </c>
      <c r="J138" s="1679">
        <f>I138*1.05</f>
        <v>2223.06</v>
      </c>
      <c r="K138" s="1680">
        <f>J138*1.05</f>
        <v>2334.213</v>
      </c>
    </row>
    <row r="139" spans="1:11" ht="22.5">
      <c r="A139" s="1571" t="s">
        <v>622</v>
      </c>
      <c r="B139" s="1641" t="s">
        <v>14</v>
      </c>
      <c r="C139" s="1561" t="s">
        <v>747</v>
      </c>
      <c r="D139" s="1562" t="s">
        <v>18</v>
      </c>
      <c r="E139" s="1566"/>
      <c r="F139" s="1762"/>
      <c r="G139" s="1813"/>
      <c r="H139" s="1813"/>
      <c r="I139" s="1783">
        <f>I140+I142</f>
        <v>386.5</v>
      </c>
      <c r="J139" s="1681">
        <f>J140+J142</f>
        <v>405.82500000000005</v>
      </c>
      <c r="K139" s="1682">
        <f>K140+K142</f>
        <v>426.11625000000004</v>
      </c>
    </row>
    <row r="140" spans="1:11" ht="56.25">
      <c r="A140" s="1465" t="s">
        <v>625</v>
      </c>
      <c r="B140" s="1510" t="s">
        <v>1275</v>
      </c>
      <c r="C140" s="1397" t="s">
        <v>747</v>
      </c>
      <c r="D140" s="1398" t="s">
        <v>18</v>
      </c>
      <c r="E140" s="1398" t="s">
        <v>497</v>
      </c>
      <c r="F140" s="1738"/>
      <c r="G140" s="1398"/>
      <c r="H140" s="1398"/>
      <c r="I140" s="1781">
        <f>I141</f>
        <v>160</v>
      </c>
      <c r="J140" s="1677">
        <f>J141</f>
        <v>168</v>
      </c>
      <c r="K140" s="1678">
        <f>K141</f>
        <v>176.4</v>
      </c>
    </row>
    <row r="141" spans="1:11" ht="22.5">
      <c r="A141" s="1464" t="s">
        <v>626</v>
      </c>
      <c r="B141" s="1506" t="str">
        <f>'Бюд.р.'!A493</f>
        <v>Прочая закупка товаров, работ и услуг для муниципальных нужд</v>
      </c>
      <c r="C141" s="1414" t="s">
        <v>747</v>
      </c>
      <c r="D141" s="1415" t="s">
        <v>18</v>
      </c>
      <c r="E141" s="1415" t="s">
        <v>497</v>
      </c>
      <c r="F141" s="1752">
        <f>'Бюд.р.'!F493</f>
        <v>244</v>
      </c>
      <c r="G141" s="1364"/>
      <c r="H141" s="1364"/>
      <c r="I141" s="1791">
        <f>'Бюд.р.'!H493</f>
        <v>160</v>
      </c>
      <c r="J141" s="1679">
        <f>I141*1.05</f>
        <v>168</v>
      </c>
      <c r="K141" s="1680">
        <f>J141*1.05</f>
        <v>176.4</v>
      </c>
    </row>
    <row r="142" spans="1:11" ht="45">
      <c r="A142" s="1465" t="s">
        <v>1165</v>
      </c>
      <c r="B142" s="1510" t="s">
        <v>1277</v>
      </c>
      <c r="C142" s="1397" t="s">
        <v>747</v>
      </c>
      <c r="D142" s="1398" t="s">
        <v>18</v>
      </c>
      <c r="E142" s="1398" t="s">
        <v>173</v>
      </c>
      <c r="F142" s="1738"/>
      <c r="G142" s="1398"/>
      <c r="H142" s="1398"/>
      <c r="I142" s="1781">
        <f>I143</f>
        <v>226.5</v>
      </c>
      <c r="J142" s="1677">
        <f>J143</f>
        <v>237.82500000000002</v>
      </c>
      <c r="K142" s="1678">
        <f>K143</f>
        <v>249.71625000000003</v>
      </c>
    </row>
    <row r="143" spans="1:11" ht="23.25" thickBot="1">
      <c r="A143" s="1464" t="s">
        <v>1166</v>
      </c>
      <c r="B143" s="1506" t="str">
        <f>'Бюд.р.'!A502</f>
        <v>Прочая закупка товаров, работ и услуг для муниципальных нужд</v>
      </c>
      <c r="C143" s="1414" t="s">
        <v>747</v>
      </c>
      <c r="D143" s="1415" t="s">
        <v>18</v>
      </c>
      <c r="E143" s="1415" t="s">
        <v>173</v>
      </c>
      <c r="F143" s="1752">
        <f>'Бюд.р.'!F502</f>
        <v>244</v>
      </c>
      <c r="G143" s="1364"/>
      <c r="H143" s="1364"/>
      <c r="I143" s="1791">
        <f>'Бюд.р.'!H502</f>
        <v>226.5</v>
      </c>
      <c r="J143" s="1679">
        <f>I143*1.05</f>
        <v>237.82500000000002</v>
      </c>
      <c r="K143" s="1680">
        <f>J143*1.05</f>
        <v>249.71625000000003</v>
      </c>
    </row>
    <row r="144" spans="1:11" ht="13.5" thickBot="1">
      <c r="A144" s="1568" t="s">
        <v>554</v>
      </c>
      <c r="B144" s="1628" t="s">
        <v>1169</v>
      </c>
      <c r="C144" s="1555" t="s">
        <v>747</v>
      </c>
      <c r="D144" s="1556" t="s">
        <v>450</v>
      </c>
      <c r="E144" s="1572"/>
      <c r="F144" s="1763"/>
      <c r="G144" s="1814"/>
      <c r="H144" s="1814"/>
      <c r="I144" s="1779" t="e">
        <f>I145</f>
        <v>#REF!</v>
      </c>
      <c r="J144" s="1673" t="e">
        <f>J145</f>
        <v>#REF!</v>
      </c>
      <c r="K144" s="1674" t="e">
        <f>K145</f>
        <v>#REF!</v>
      </c>
    </row>
    <row r="145" spans="1:11" ht="12.75">
      <c r="A145" s="1570" t="s">
        <v>623</v>
      </c>
      <c r="B145" s="1629" t="s">
        <v>874</v>
      </c>
      <c r="C145" s="1558" t="s">
        <v>747</v>
      </c>
      <c r="D145" s="1559" t="s">
        <v>451</v>
      </c>
      <c r="E145" s="1573"/>
      <c r="F145" s="1764"/>
      <c r="G145" s="1563"/>
      <c r="H145" s="1563"/>
      <c r="I145" s="1780" t="e">
        <f>I146+I148</f>
        <v>#REF!</v>
      </c>
      <c r="J145" s="1675" t="e">
        <f>J146+J148</f>
        <v>#REF!</v>
      </c>
      <c r="K145" s="1676" t="e">
        <f>K146+K148</f>
        <v>#REF!</v>
      </c>
    </row>
    <row r="146" spans="1:11" ht="56.25">
      <c r="A146" s="1465" t="s">
        <v>627</v>
      </c>
      <c r="B146" s="1638" t="s">
        <v>1302</v>
      </c>
      <c r="C146" s="1397" t="s">
        <v>747</v>
      </c>
      <c r="D146" s="1431" t="s">
        <v>451</v>
      </c>
      <c r="E146" s="1431" t="s">
        <v>1301</v>
      </c>
      <c r="F146" s="1765"/>
      <c r="G146" s="1431"/>
      <c r="H146" s="1431"/>
      <c r="I146" s="1781">
        <f>I147</f>
        <v>11143.5</v>
      </c>
      <c r="J146" s="1677">
        <f>J147</f>
        <v>11700.675000000001</v>
      </c>
      <c r="K146" s="1678">
        <f>K147</f>
        <v>12285.708750000002</v>
      </c>
    </row>
    <row r="147" spans="1:11" ht="22.5">
      <c r="A147" s="1464" t="s">
        <v>628</v>
      </c>
      <c r="B147" s="1506" t="str">
        <f>'Бюд.р.'!A510</f>
        <v>Прочая закупка товаров, работ и услуг для муниципальных нужд</v>
      </c>
      <c r="C147" s="1363" t="s">
        <v>747</v>
      </c>
      <c r="D147" s="1364" t="s">
        <v>451</v>
      </c>
      <c r="E147" s="1364" t="s">
        <v>1301</v>
      </c>
      <c r="F147" s="1739">
        <f>'Бюд.р.'!F510</f>
        <v>244</v>
      </c>
      <c r="G147" s="1364"/>
      <c r="H147" s="1364"/>
      <c r="I147" s="1782">
        <f>'Бюд.р.'!H510</f>
        <v>11143.5</v>
      </c>
      <c r="J147" s="1679">
        <f>I147*1.05</f>
        <v>11700.675000000001</v>
      </c>
      <c r="K147" s="1680">
        <f>J147*1.05</f>
        <v>12285.708750000002</v>
      </c>
    </row>
    <row r="148" spans="1:11" ht="45">
      <c r="A148" s="1465" t="s">
        <v>1223</v>
      </c>
      <c r="B148" s="1510" t="s">
        <v>1156</v>
      </c>
      <c r="C148" s="1425">
        <v>968</v>
      </c>
      <c r="D148" s="1401">
        <v>801</v>
      </c>
      <c r="E148" s="1401" t="str">
        <f>E149</f>
        <v>440 01 02</v>
      </c>
      <c r="F148" s="1592"/>
      <c r="G148" s="1401"/>
      <c r="H148" s="1401"/>
      <c r="I148" s="1781" t="e">
        <f>I149</f>
        <v>#REF!</v>
      </c>
      <c r="J148" s="1677" t="e">
        <f>J149</f>
        <v>#REF!</v>
      </c>
      <c r="K148" s="1678" t="e">
        <f>K149</f>
        <v>#REF!</v>
      </c>
    </row>
    <row r="149" spans="1:11" ht="13.5" thickBot="1">
      <c r="A149" s="1464" t="s">
        <v>1224</v>
      </c>
      <c r="B149" s="1506" t="e">
        <f>'Бюд.р.'!#REF!</f>
        <v>#REF!</v>
      </c>
      <c r="C149" s="1531">
        <v>968</v>
      </c>
      <c r="D149" s="1393">
        <v>801</v>
      </c>
      <c r="E149" s="1393" t="s">
        <v>1303</v>
      </c>
      <c r="F149" s="1742" t="e">
        <f>'Бюд.р.'!#REF!</f>
        <v>#REF!</v>
      </c>
      <c r="G149" s="1386"/>
      <c r="H149" s="1386"/>
      <c r="I149" s="1785" t="e">
        <f>'Бюд.р.'!#REF!</f>
        <v>#REF!</v>
      </c>
      <c r="J149" s="1679" t="e">
        <f>I149*1.05</f>
        <v>#REF!</v>
      </c>
      <c r="K149" s="1680" t="e">
        <f>J149*1.05</f>
        <v>#REF!</v>
      </c>
    </row>
    <row r="150" spans="1:11" ht="13.5" thickBot="1">
      <c r="A150" s="1568" t="s">
        <v>164</v>
      </c>
      <c r="B150" s="1642" t="s">
        <v>319</v>
      </c>
      <c r="C150" s="1555" t="s">
        <v>747</v>
      </c>
      <c r="D150" s="1572" t="s">
        <v>379</v>
      </c>
      <c r="E150" s="1572"/>
      <c r="F150" s="1763"/>
      <c r="G150" s="1814"/>
      <c r="H150" s="1814"/>
      <c r="I150" s="1779">
        <f>I151+I154</f>
        <v>16946.872</v>
      </c>
      <c r="J150" s="1673">
        <f>J151+J154</f>
        <v>14791.800000000001</v>
      </c>
      <c r="K150" s="1674">
        <f>K151+K154</f>
        <v>15711.8</v>
      </c>
    </row>
    <row r="151" spans="1:11" ht="22.5">
      <c r="A151" s="1571" t="s">
        <v>47</v>
      </c>
      <c r="B151" s="1632" t="s">
        <v>1227</v>
      </c>
      <c r="C151" s="1561" t="s">
        <v>747</v>
      </c>
      <c r="D151" s="1563" t="s">
        <v>1231</v>
      </c>
      <c r="E151" s="1563"/>
      <c r="F151" s="1745"/>
      <c r="G151" s="1563"/>
      <c r="H151" s="1563"/>
      <c r="I151" s="1783">
        <f aca="true" t="shared" si="6" ref="I151:K152">I152</f>
        <v>970.2</v>
      </c>
      <c r="J151" s="1681">
        <f t="shared" si="6"/>
        <v>556.6</v>
      </c>
      <c r="K151" s="1682">
        <f t="shared" si="6"/>
        <v>584.4</v>
      </c>
    </row>
    <row r="152" spans="1:11" ht="67.5">
      <c r="A152" s="1465" t="s">
        <v>51</v>
      </c>
      <c r="B152" s="1510" t="str">
        <f>'Бюд.р.'!A530</f>
        <v>РАСХОДЫ НА ПРЕДОСТАВЛЕНИЕ ДОПЛАТ К ПЕНСИИ ЛИЦАМ, ЗАМЕЩАВШИМ МУНИЦИПАЛЬНЫЕ ДОЛЖНОСТИ И ДОЛЖНОСТИ МУНИЦИПАЛЬНОЙ СЛУЖБЫ</v>
      </c>
      <c r="C152" s="1397" t="s">
        <v>747</v>
      </c>
      <c r="D152" s="1431" t="s">
        <v>1231</v>
      </c>
      <c r="E152" s="1401" t="s">
        <v>1229</v>
      </c>
      <c r="F152" s="1592"/>
      <c r="G152" s="1401"/>
      <c r="H152" s="1401"/>
      <c r="I152" s="1781">
        <f t="shared" si="6"/>
        <v>970.2</v>
      </c>
      <c r="J152" s="1677">
        <f t="shared" si="6"/>
        <v>556.6</v>
      </c>
      <c r="K152" s="1678">
        <f t="shared" si="6"/>
        <v>584.4</v>
      </c>
    </row>
    <row r="153" spans="1:11" ht="45">
      <c r="A153" s="1461" t="s">
        <v>52</v>
      </c>
      <c r="B153" s="1549" t="s">
        <v>1328</v>
      </c>
      <c r="C153" s="1363" t="s">
        <v>747</v>
      </c>
      <c r="D153" s="1437" t="s">
        <v>1231</v>
      </c>
      <c r="E153" s="1596" t="s">
        <v>1229</v>
      </c>
      <c r="F153" s="1741">
        <v>314</v>
      </c>
      <c r="G153" s="1548"/>
      <c r="H153" s="1548"/>
      <c r="I153" s="1782">
        <f>'Бюд.р.'!H532</f>
        <v>970.2</v>
      </c>
      <c r="J153" s="1679">
        <v>556.6</v>
      </c>
      <c r="K153" s="1680">
        <v>584.4</v>
      </c>
    </row>
    <row r="154" spans="1:11" ht="12.75">
      <c r="A154" s="1571" t="s">
        <v>96</v>
      </c>
      <c r="B154" s="1632" t="s">
        <v>881</v>
      </c>
      <c r="C154" s="1561" t="s">
        <v>747</v>
      </c>
      <c r="D154" s="1563" t="s">
        <v>1032</v>
      </c>
      <c r="E154" s="1563"/>
      <c r="F154" s="1745"/>
      <c r="G154" s="1563"/>
      <c r="H154" s="1563"/>
      <c r="I154" s="1783">
        <f>I155+I157+I159</f>
        <v>15976.671999999999</v>
      </c>
      <c r="J154" s="1681">
        <f>J155+J157+J159</f>
        <v>14235.2</v>
      </c>
      <c r="K154" s="1682">
        <f>K155+K157+K159</f>
        <v>15127.4</v>
      </c>
    </row>
    <row r="155" spans="1:11" ht="45">
      <c r="A155" s="1465" t="s">
        <v>97</v>
      </c>
      <c r="B155" s="1510" t="s">
        <v>83</v>
      </c>
      <c r="C155" s="1397" t="s">
        <v>747</v>
      </c>
      <c r="D155" s="1431" t="s">
        <v>1032</v>
      </c>
      <c r="E155" s="1401" t="s">
        <v>81</v>
      </c>
      <c r="F155" s="1592"/>
      <c r="G155" s="1401"/>
      <c r="H155" s="1401"/>
      <c r="I155" s="1781">
        <f>I156</f>
        <v>4209.072</v>
      </c>
      <c r="J155" s="1677">
        <f>J156</f>
        <v>3628.3</v>
      </c>
      <c r="K155" s="1678">
        <f>K156</f>
        <v>3863.9</v>
      </c>
    </row>
    <row r="156" spans="1:11" ht="45">
      <c r="A156" s="1461" t="s">
        <v>98</v>
      </c>
      <c r="B156" s="1506" t="s">
        <v>991</v>
      </c>
      <c r="C156" s="1363" t="s">
        <v>747</v>
      </c>
      <c r="D156" s="1437" t="s">
        <v>1032</v>
      </c>
      <c r="E156" s="1438" t="s">
        <v>81</v>
      </c>
      <c r="F156" s="1595">
        <v>598</v>
      </c>
      <c r="G156" s="1386"/>
      <c r="H156" s="1386"/>
      <c r="I156" s="1784">
        <f>'Бюд.р.'!H538</f>
        <v>4209.072</v>
      </c>
      <c r="J156" s="1679">
        <f>J14</f>
        <v>3628.3</v>
      </c>
      <c r="K156" s="1680">
        <f>K14</f>
        <v>3863.9</v>
      </c>
    </row>
    <row r="157" spans="1:11" ht="22.5">
      <c r="A157" s="1465" t="s">
        <v>1367</v>
      </c>
      <c r="B157" s="1630" t="s">
        <v>69</v>
      </c>
      <c r="C157" s="1397" t="s">
        <v>747</v>
      </c>
      <c r="D157" s="1431" t="s">
        <v>1032</v>
      </c>
      <c r="E157" s="1431" t="s">
        <v>70</v>
      </c>
      <c r="F157" s="1765"/>
      <c r="G157" s="1431"/>
      <c r="H157" s="1431"/>
      <c r="I157" s="1781">
        <f>I158</f>
        <v>9259.8</v>
      </c>
      <c r="J157" s="1677">
        <f>J158</f>
        <v>8312.4</v>
      </c>
      <c r="K157" s="1678">
        <f>K158</f>
        <v>8820</v>
      </c>
    </row>
    <row r="158" spans="1:11" ht="45">
      <c r="A158" s="1464" t="s">
        <v>1368</v>
      </c>
      <c r="B158" s="1631" t="s">
        <v>991</v>
      </c>
      <c r="C158" s="1363" t="s">
        <v>747</v>
      </c>
      <c r="D158" s="1437" t="s">
        <v>1032</v>
      </c>
      <c r="E158" s="1430" t="s">
        <v>70</v>
      </c>
      <c r="F158" s="1766">
        <v>598</v>
      </c>
      <c r="G158" s="1437"/>
      <c r="H158" s="1437"/>
      <c r="I158" s="1782">
        <f>'Бюд.р.'!H553</f>
        <v>9259.8</v>
      </c>
      <c r="J158" s="1679">
        <f>J16</f>
        <v>8312.4</v>
      </c>
      <c r="K158" s="1680">
        <f>K16</f>
        <v>8820</v>
      </c>
    </row>
    <row r="159" spans="1:11" ht="33.75">
      <c r="A159" s="1465" t="s">
        <v>1369</v>
      </c>
      <c r="B159" s="1630" t="s">
        <v>683</v>
      </c>
      <c r="C159" s="1397" t="s">
        <v>747</v>
      </c>
      <c r="D159" s="1431" t="s">
        <v>1032</v>
      </c>
      <c r="E159" s="1431" t="s">
        <v>71</v>
      </c>
      <c r="F159" s="1765"/>
      <c r="G159" s="1431"/>
      <c r="H159" s="1431"/>
      <c r="I159" s="1781">
        <f>I160</f>
        <v>2507.8</v>
      </c>
      <c r="J159" s="1677">
        <f>J160</f>
        <v>2294.5</v>
      </c>
      <c r="K159" s="1678">
        <f>K160</f>
        <v>2443.5</v>
      </c>
    </row>
    <row r="160" spans="1:11" ht="45.75" thickBot="1">
      <c r="A160" s="1464" t="s">
        <v>1370</v>
      </c>
      <c r="B160" s="1643" t="s">
        <v>991</v>
      </c>
      <c r="C160" s="1414" t="s">
        <v>747</v>
      </c>
      <c r="D160" s="1440" t="s">
        <v>1032</v>
      </c>
      <c r="E160" s="1441" t="s">
        <v>71</v>
      </c>
      <c r="F160" s="1767">
        <v>598</v>
      </c>
      <c r="G160" s="1437"/>
      <c r="H160" s="1437"/>
      <c r="I160" s="1791">
        <f>'Бюд.р.'!H558</f>
        <v>2507.8</v>
      </c>
      <c r="J160" s="1679">
        <f>J17</f>
        <v>2294.5</v>
      </c>
      <c r="K160" s="1680">
        <f>K17</f>
        <v>2443.5</v>
      </c>
    </row>
    <row r="161" spans="1:11" ht="57" thickBot="1">
      <c r="A161" s="1467"/>
      <c r="B161" s="1644" t="s">
        <v>1111</v>
      </c>
      <c r="C161" s="1574" t="s">
        <v>1112</v>
      </c>
      <c r="D161" s="1444"/>
      <c r="E161" s="1445"/>
      <c r="F161" s="1768"/>
      <c r="G161" s="1437"/>
      <c r="H161" s="1437"/>
      <c r="I161" s="1793">
        <f>I162</f>
        <v>0</v>
      </c>
      <c r="J161" s="1683"/>
      <c r="K161" s="1684"/>
    </row>
    <row r="162" spans="1:11" ht="22.5">
      <c r="A162" s="1575" t="s">
        <v>840</v>
      </c>
      <c r="B162" s="1645" t="s">
        <v>132</v>
      </c>
      <c r="C162" s="1576" t="s">
        <v>1112</v>
      </c>
      <c r="D162" s="1577" t="s">
        <v>545</v>
      </c>
      <c r="E162" s="1577"/>
      <c r="F162" s="1769"/>
      <c r="G162" s="1815"/>
      <c r="H162" s="1815"/>
      <c r="I162" s="1794">
        <f>I163</f>
        <v>0</v>
      </c>
      <c r="J162" s="1683"/>
      <c r="K162" s="1684"/>
    </row>
    <row r="163" spans="1:11" ht="22.5">
      <c r="A163" s="1571" t="s">
        <v>96</v>
      </c>
      <c r="B163" s="1635" t="s">
        <v>30</v>
      </c>
      <c r="C163" s="1561">
        <v>917</v>
      </c>
      <c r="D163" s="1562" t="s">
        <v>629</v>
      </c>
      <c r="E163" s="1446"/>
      <c r="F163" s="1770"/>
      <c r="G163" s="1816"/>
      <c r="H163" s="1816"/>
      <c r="I163" s="1783">
        <f>I164</f>
        <v>0</v>
      </c>
      <c r="J163" s="1683"/>
      <c r="K163" s="1684"/>
    </row>
    <row r="164" spans="1:11" ht="33.75">
      <c r="A164" s="1465" t="s">
        <v>97</v>
      </c>
      <c r="B164" s="1510" t="s">
        <v>171</v>
      </c>
      <c r="C164" s="1425">
        <v>917</v>
      </c>
      <c r="D164" s="1401" t="s">
        <v>629</v>
      </c>
      <c r="E164" s="1401" t="s">
        <v>172</v>
      </c>
      <c r="F164" s="1766"/>
      <c r="G164" s="1437"/>
      <c r="H164" s="1437"/>
      <c r="I164" s="1781">
        <f>I165</f>
        <v>0</v>
      </c>
      <c r="J164" s="1683"/>
      <c r="K164" s="1684"/>
    </row>
    <row r="165" spans="1:11" ht="23.25" thickBot="1">
      <c r="A165" s="1464" t="s">
        <v>98</v>
      </c>
      <c r="B165" s="1646" t="s">
        <v>503</v>
      </c>
      <c r="C165" s="1447">
        <v>917</v>
      </c>
      <c r="D165" s="1448" t="s">
        <v>629</v>
      </c>
      <c r="E165" s="1448" t="s">
        <v>172</v>
      </c>
      <c r="F165" s="1771"/>
      <c r="G165" s="1548"/>
      <c r="H165" s="1548"/>
      <c r="I165" s="1791">
        <v>0</v>
      </c>
      <c r="J165" s="1683"/>
      <c r="K165" s="1684"/>
    </row>
    <row r="166" spans="1:11" ht="23.25" thickBot="1">
      <c r="A166" s="1578" t="s">
        <v>1157</v>
      </c>
      <c r="B166" s="1647" t="s">
        <v>1147</v>
      </c>
      <c r="C166" s="1579">
        <v>968</v>
      </c>
      <c r="D166" s="1580">
        <v>1100</v>
      </c>
      <c r="E166" s="1580"/>
      <c r="F166" s="1772"/>
      <c r="G166" s="1817"/>
      <c r="H166" s="1817"/>
      <c r="I166" s="1795">
        <f aca="true" t="shared" si="7" ref="I166:K168">I167</f>
        <v>4092.7</v>
      </c>
      <c r="J166" s="1699">
        <f t="shared" si="7"/>
        <v>4297.335</v>
      </c>
      <c r="K166" s="1700">
        <f t="shared" si="7"/>
        <v>4512.20175</v>
      </c>
    </row>
    <row r="167" spans="1:11" ht="12.75">
      <c r="A167" s="1590" t="s">
        <v>1234</v>
      </c>
      <c r="B167" s="1648" t="s">
        <v>1148</v>
      </c>
      <c r="C167" s="1581">
        <v>968</v>
      </c>
      <c r="D167" s="1582">
        <v>1102</v>
      </c>
      <c r="E167" s="1582"/>
      <c r="F167" s="1591"/>
      <c r="G167" s="1818"/>
      <c r="H167" s="1818"/>
      <c r="I167" s="1796">
        <f t="shared" si="7"/>
        <v>4092.7</v>
      </c>
      <c r="J167" s="1701">
        <f t="shared" si="7"/>
        <v>4297.335</v>
      </c>
      <c r="K167" s="1702">
        <f t="shared" si="7"/>
        <v>4512.20175</v>
      </c>
    </row>
    <row r="168" spans="1:11" ht="67.5">
      <c r="A168" s="1465" t="s">
        <v>1235</v>
      </c>
      <c r="B168" s="1510" t="s">
        <v>880</v>
      </c>
      <c r="C168" s="1425">
        <v>968</v>
      </c>
      <c r="D168" s="1401">
        <v>1102</v>
      </c>
      <c r="E168" s="1401" t="str">
        <f>E169</f>
        <v>487 01 00</v>
      </c>
      <c r="F168" s="1592"/>
      <c r="G168" s="1401"/>
      <c r="H168" s="1401"/>
      <c r="I168" s="1781">
        <f t="shared" si="7"/>
        <v>4092.7</v>
      </c>
      <c r="J168" s="1677">
        <f t="shared" si="7"/>
        <v>4297.335</v>
      </c>
      <c r="K168" s="1678">
        <f t="shared" si="7"/>
        <v>4512.20175</v>
      </c>
    </row>
    <row r="169" spans="1:11" ht="22.5">
      <c r="A169" s="1461" t="s">
        <v>1236</v>
      </c>
      <c r="B169" s="1649" t="str">
        <f>'Бюд.р.'!A573</f>
        <v>Иные закупки товаров, работ и услуг для муниципальных нужд</v>
      </c>
      <c r="C169" s="1386">
        <v>968</v>
      </c>
      <c r="D169" s="1386">
        <v>1102</v>
      </c>
      <c r="E169" s="1386" t="s">
        <v>1272</v>
      </c>
      <c r="F169" s="1595">
        <f>'Бюд.р.'!F573</f>
        <v>240</v>
      </c>
      <c r="G169" s="1386"/>
      <c r="H169" s="1386"/>
      <c r="I169" s="1784">
        <f>SUM(I170:I171)</f>
        <v>4092.7</v>
      </c>
      <c r="J169" s="1703">
        <f>SUM(J170:J171)</f>
        <v>4297.335</v>
      </c>
      <c r="K169" s="1704">
        <f>SUM(K170:K171)</f>
        <v>4512.20175</v>
      </c>
    </row>
    <row r="170" spans="1:11" ht="33.75">
      <c r="A170" s="1461" t="s">
        <v>242</v>
      </c>
      <c r="B170" s="1649" t="str">
        <f>'Бюд.р.'!A574</f>
        <v>Закупка товаров, работ, услуг в сфере информационно-коммуникационных технологий</v>
      </c>
      <c r="C170" s="1386">
        <v>968</v>
      </c>
      <c r="D170" s="1386">
        <v>1102</v>
      </c>
      <c r="E170" s="1386" t="s">
        <v>1272</v>
      </c>
      <c r="F170" s="1595">
        <f>'Бюд.р.'!F574</f>
        <v>242</v>
      </c>
      <c r="G170" s="1386"/>
      <c r="H170" s="1386"/>
      <c r="I170" s="1784">
        <f>'Бюд.р.'!H574</f>
        <v>0</v>
      </c>
      <c r="J170" s="1679">
        <f>I170*1.05</f>
        <v>0</v>
      </c>
      <c r="K170" s="1680">
        <f>J170*1.05</f>
        <v>0</v>
      </c>
    </row>
    <row r="171" spans="1:11" ht="23.25" thickBot="1">
      <c r="A171" s="1588" t="s">
        <v>243</v>
      </c>
      <c r="B171" s="1649" t="str">
        <f>'Бюд.р.'!A577</f>
        <v>Прочая закупка товаров, работ и услуг для муниципальных нужд</v>
      </c>
      <c r="C171" s="1386">
        <v>968</v>
      </c>
      <c r="D171" s="1386">
        <v>1102</v>
      </c>
      <c r="E171" s="1386" t="s">
        <v>1272</v>
      </c>
      <c r="F171" s="1595">
        <f>'Бюд.р.'!F577</f>
        <v>244</v>
      </c>
      <c r="G171" s="1386"/>
      <c r="H171" s="1386"/>
      <c r="I171" s="1797">
        <f>'Бюд.р.'!H577</f>
        <v>4092.7</v>
      </c>
      <c r="J171" s="1679">
        <f>I171*1.05</f>
        <v>4297.335</v>
      </c>
      <c r="K171" s="1680">
        <f>J171*1.05</f>
        <v>4512.20175</v>
      </c>
    </row>
    <row r="172" spans="1:11" ht="23.25" thickBot="1">
      <c r="A172" s="1589" t="s">
        <v>1158</v>
      </c>
      <c r="B172" s="1650" t="s">
        <v>1149</v>
      </c>
      <c r="C172" s="1593">
        <v>968</v>
      </c>
      <c r="D172" s="1594">
        <v>1200</v>
      </c>
      <c r="E172" s="1594"/>
      <c r="F172" s="1773"/>
      <c r="G172" s="1817"/>
      <c r="H172" s="1817"/>
      <c r="I172" s="1798">
        <f aca="true" t="shared" si="8" ref="I172:K174">I173</f>
        <v>1800</v>
      </c>
      <c r="J172" s="1705">
        <f t="shared" si="8"/>
        <v>1890</v>
      </c>
      <c r="K172" s="1706">
        <f t="shared" si="8"/>
        <v>1984.5</v>
      </c>
    </row>
    <row r="173" spans="1:11" ht="22.5">
      <c r="A173" s="1543" t="s">
        <v>1325</v>
      </c>
      <c r="B173" s="1651" t="s">
        <v>875</v>
      </c>
      <c r="C173" s="1544">
        <v>968</v>
      </c>
      <c r="D173" s="1545">
        <v>1202</v>
      </c>
      <c r="E173" s="1545"/>
      <c r="F173" s="1774"/>
      <c r="G173" s="1818"/>
      <c r="H173" s="1818"/>
      <c r="I173" s="1799">
        <f t="shared" si="8"/>
        <v>1800</v>
      </c>
      <c r="J173" s="1707">
        <f t="shared" si="8"/>
        <v>1890</v>
      </c>
      <c r="K173" s="1708">
        <f t="shared" si="8"/>
        <v>1984.5</v>
      </c>
    </row>
    <row r="174" spans="1:11" ht="33.75">
      <c r="A174" s="1546" t="s">
        <v>1326</v>
      </c>
      <c r="B174" s="1504" t="s">
        <v>1293</v>
      </c>
      <c r="C174" s="1539">
        <v>968</v>
      </c>
      <c r="D174" s="1540">
        <v>1202</v>
      </c>
      <c r="E174" s="1540" t="s">
        <v>879</v>
      </c>
      <c r="F174" s="1744"/>
      <c r="G174" s="1540"/>
      <c r="H174" s="1540"/>
      <c r="I174" s="1787">
        <f t="shared" si="8"/>
        <v>1800</v>
      </c>
      <c r="J174" s="1689">
        <f t="shared" si="8"/>
        <v>1890</v>
      </c>
      <c r="K174" s="1690">
        <f t="shared" si="8"/>
        <v>1984.5</v>
      </c>
    </row>
    <row r="175" spans="1:11" ht="23.25" thickBot="1">
      <c r="A175" s="1466" t="s">
        <v>1327</v>
      </c>
      <c r="B175" s="1652" t="str">
        <f>'Бюд.р.'!A587</f>
        <v>Прочая закупка товаров, работ и услуг для муниципальных нужд</v>
      </c>
      <c r="C175" s="1653">
        <v>968</v>
      </c>
      <c r="D175" s="1654">
        <v>1202</v>
      </c>
      <c r="E175" s="1654" t="s">
        <v>879</v>
      </c>
      <c r="F175" s="1775">
        <f>'Бюд.р.'!F587</f>
        <v>244</v>
      </c>
      <c r="G175" s="1386"/>
      <c r="H175" s="1386"/>
      <c r="I175" s="1797">
        <f>'Бюд.р.'!H587</f>
        <v>1800</v>
      </c>
      <c r="J175" s="1709">
        <f>I175*1.05</f>
        <v>1890</v>
      </c>
      <c r="K175" s="1710">
        <f>J175*1.05</f>
        <v>1984.5</v>
      </c>
    </row>
    <row r="176" spans="1:11" ht="13.5" thickBot="1">
      <c r="A176" s="1467"/>
      <c r="B176" s="1619" t="s">
        <v>381</v>
      </c>
      <c r="C176" s="1620"/>
      <c r="D176" s="1621"/>
      <c r="E176" s="1622"/>
      <c r="F176" s="1623"/>
      <c r="G176" s="1726"/>
      <c r="H176" s="1726"/>
      <c r="I176" s="1624" t="e">
        <f>I21+I36</f>
        <v>#REF!</v>
      </c>
      <c r="J176" s="1070"/>
      <c r="K176" s="1070"/>
    </row>
    <row r="177" spans="1:11" ht="16.5" thickBot="1">
      <c r="A177" s="1600"/>
      <c r="B177" s="3162" t="s">
        <v>1380</v>
      </c>
      <c r="C177" s="3163"/>
      <c r="D177" s="3163"/>
      <c r="E177" s="3163"/>
      <c r="F177" s="3164"/>
      <c r="G177" s="1727"/>
      <c r="H177" s="1727"/>
      <c r="I177" s="1604" t="e">
        <f>I9-I18</f>
        <v>#VALUE!</v>
      </c>
      <c r="J177" s="1711" t="e">
        <f>J9-J18</f>
        <v>#VALUE!</v>
      </c>
      <c r="K177" s="1712" t="e">
        <f>K9-K18</f>
        <v>#VALUE!</v>
      </c>
    </row>
    <row r="178" spans="2:11" ht="15.75">
      <c r="B178" s="3165" t="s">
        <v>1391</v>
      </c>
      <c r="C178" s="3166"/>
      <c r="D178" s="3166"/>
      <c r="E178" s="3166"/>
      <c r="F178" s="3167"/>
      <c r="G178" s="1728"/>
      <c r="H178" s="1728"/>
      <c r="I178" s="1605" t="e">
        <f>I177/(I10+I11)</f>
        <v>#VALUE!</v>
      </c>
      <c r="J178" s="1713" t="e">
        <f>J177/(J10+J11)</f>
        <v>#VALUE!</v>
      </c>
      <c r="K178" s="1714" t="e">
        <f>K177/(K10+K11)</f>
        <v>#VALUE!</v>
      </c>
    </row>
    <row r="179" spans="2:11" ht="15.75">
      <c r="B179" s="3168" t="s">
        <v>1389</v>
      </c>
      <c r="C179" s="3169"/>
      <c r="D179" s="3169"/>
      <c r="E179" s="3169"/>
      <c r="F179" s="3170"/>
      <c r="G179" s="1729"/>
      <c r="H179" s="1729"/>
      <c r="I179" s="1606">
        <v>0</v>
      </c>
      <c r="J179" s="1663">
        <v>0</v>
      </c>
      <c r="K179" s="1664">
        <v>0</v>
      </c>
    </row>
    <row r="180" spans="2:11" ht="15.75">
      <c r="B180" s="3171" t="s">
        <v>1381</v>
      </c>
      <c r="C180" s="3172"/>
      <c r="D180" s="3172"/>
      <c r="E180" s="3172"/>
      <c r="F180" s="3173"/>
      <c r="G180" s="1730"/>
      <c r="H180" s="1730"/>
      <c r="I180" s="1607" t="s">
        <v>1384</v>
      </c>
      <c r="J180" s="1715" t="s">
        <v>1385</v>
      </c>
      <c r="K180" s="1716" t="s">
        <v>1386</v>
      </c>
    </row>
    <row r="181" spans="2:11" ht="15.75">
      <c r="B181" s="3154" t="str">
        <f>'ДОХ.Пр.1'!D24</f>
        <v>Налог, взимаемый в связи с применением упрощенной системы налогообложения</v>
      </c>
      <c r="C181" s="3155"/>
      <c r="D181" s="3155"/>
      <c r="E181" s="3155"/>
      <c r="F181" s="3156"/>
      <c r="G181" s="1731"/>
      <c r="H181" s="1731"/>
      <c r="I181" s="1606">
        <v>10</v>
      </c>
      <c r="J181" s="1663">
        <v>10</v>
      </c>
      <c r="K181" s="1664">
        <v>10</v>
      </c>
    </row>
    <row r="182" spans="2:11" ht="15.75">
      <c r="B182" s="3154" t="str">
        <f>'ДОХ.Пр.1'!D33</f>
        <v>Единый налог на вмененный доход для отдельных видов деятельности</v>
      </c>
      <c r="C182" s="3155"/>
      <c r="D182" s="3155"/>
      <c r="E182" s="3155"/>
      <c r="F182" s="3156"/>
      <c r="G182" s="1731"/>
      <c r="H182" s="1731"/>
      <c r="I182" s="1606">
        <v>45</v>
      </c>
      <c r="J182" s="1663">
        <v>45</v>
      </c>
      <c r="K182" s="1664">
        <v>45</v>
      </c>
    </row>
    <row r="183" spans="2:11" ht="15.75">
      <c r="B183" s="3154" t="str">
        <f>'ДОХ.Пр.1'!D39</f>
        <v>Налог на имущество физических лиц</v>
      </c>
      <c r="C183" s="3155"/>
      <c r="D183" s="3155"/>
      <c r="E183" s="3155"/>
      <c r="F183" s="3156"/>
      <c r="G183" s="1731"/>
      <c r="H183" s="1731"/>
      <c r="I183" s="1606">
        <v>100</v>
      </c>
      <c r="J183" s="1663">
        <v>100</v>
      </c>
      <c r="K183" s="1664">
        <v>100</v>
      </c>
    </row>
    <row r="184" spans="2:11" ht="16.5" thickBot="1">
      <c r="B184" s="3157" t="s">
        <v>1388</v>
      </c>
      <c r="C184" s="3158"/>
      <c r="D184" s="3158"/>
      <c r="E184" s="3158"/>
      <c r="F184" s="3159"/>
      <c r="G184" s="1732"/>
      <c r="H184" s="1732"/>
      <c r="I184" s="1608">
        <v>100</v>
      </c>
      <c r="J184" s="1717">
        <v>100</v>
      </c>
      <c r="K184" s="1718">
        <v>100</v>
      </c>
    </row>
    <row r="185" ht="15.75">
      <c r="B185" s="1042" t="s">
        <v>216</v>
      </c>
    </row>
    <row r="187" spans="2:11" ht="15.75">
      <c r="B187" s="3114" t="s">
        <v>1390</v>
      </c>
      <c r="C187" s="3114"/>
      <c r="D187" s="3114"/>
      <c r="E187" s="3114"/>
      <c r="F187" s="3114"/>
      <c r="G187" s="3114"/>
      <c r="H187" s="3114"/>
      <c r="I187" s="3114"/>
      <c r="J187" s="3114"/>
      <c r="K187" s="3114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7"/>
  <sheetViews>
    <sheetView zoomScale="78" zoomScaleNormal="78" zoomScalePageLayoutView="0" workbookViewId="0" topLeftCell="A5">
      <selection activeCell="B48" sqref="B48:B50"/>
    </sheetView>
  </sheetViews>
  <sheetFormatPr defaultColWidth="9.00390625" defaultRowHeight="12.75"/>
  <cols>
    <col min="1" max="1" width="6.375" style="0" customWidth="1"/>
    <col min="2" max="2" width="113.75390625" style="0" customWidth="1"/>
    <col min="3" max="3" width="13.125" style="0" customWidth="1"/>
    <col min="4" max="6" width="0" style="0" hidden="1" customWidth="1"/>
  </cols>
  <sheetData>
    <row r="1" spans="1:6" ht="15">
      <c r="A1" s="3194" t="s">
        <v>1635</v>
      </c>
      <c r="B1" s="3194"/>
      <c r="C1" s="3194"/>
      <c r="D1" s="3194"/>
      <c r="E1" s="3194"/>
      <c r="F1" s="3194"/>
    </row>
    <row r="2" spans="1:6" ht="15">
      <c r="A2" s="3194" t="s">
        <v>1374</v>
      </c>
      <c r="B2" s="3194"/>
      <c r="C2" s="3194"/>
      <c r="D2" s="3194"/>
      <c r="E2" s="3194"/>
      <c r="F2" s="3194"/>
    </row>
    <row r="3" spans="1:6" ht="15">
      <c r="A3" s="2109"/>
      <c r="B3" s="3194" t="s">
        <v>1715</v>
      </c>
      <c r="C3" s="3194"/>
      <c r="D3" s="3194"/>
      <c r="E3" s="3194"/>
      <c r="F3" s="3194"/>
    </row>
    <row r="4" spans="1:6" ht="15" hidden="1">
      <c r="A4" s="2109"/>
      <c r="B4" s="3194" t="s">
        <v>1636</v>
      </c>
      <c r="C4" s="3194"/>
      <c r="D4" s="2565"/>
      <c r="E4" s="2565"/>
      <c r="F4" s="2565"/>
    </row>
    <row r="5" spans="1:6" ht="37.5" customHeight="1" thickBot="1">
      <c r="A5" s="3193" t="s">
        <v>1665</v>
      </c>
      <c r="B5" s="3193"/>
      <c r="C5" s="3193"/>
      <c r="D5" s="3193"/>
      <c r="E5" s="3193"/>
      <c r="F5" s="3193"/>
    </row>
    <row r="6" spans="1:6" ht="36.75" thickBot="1">
      <c r="A6" s="2137" t="s">
        <v>1476</v>
      </c>
      <c r="B6" s="2144" t="s">
        <v>300</v>
      </c>
      <c r="C6" s="2144" t="s">
        <v>311</v>
      </c>
      <c r="D6" s="2117" t="s">
        <v>131</v>
      </c>
      <c r="E6" s="1517" t="s">
        <v>312</v>
      </c>
      <c r="F6" s="372" t="s">
        <v>354</v>
      </c>
    </row>
    <row r="7" spans="1:6" ht="12.75">
      <c r="A7" s="1801" t="s">
        <v>914</v>
      </c>
      <c r="B7" s="1801">
        <v>2</v>
      </c>
      <c r="C7" s="1801" t="s">
        <v>560</v>
      </c>
      <c r="D7" s="2118" t="s">
        <v>383</v>
      </c>
      <c r="E7" s="1297" t="s">
        <v>383</v>
      </c>
      <c r="F7" s="448">
        <v>7</v>
      </c>
    </row>
    <row r="8" spans="1:6" ht="15">
      <c r="A8" s="2115" t="s">
        <v>914</v>
      </c>
      <c r="B8" s="2111" t="s">
        <v>1477</v>
      </c>
      <c r="C8" s="2110" t="str">
        <f>'Бюд.р.'!D60</f>
        <v>002  01 00</v>
      </c>
      <c r="D8" s="2121">
        <f>'Бюд.р.'!E7</f>
        <v>0</v>
      </c>
      <c r="E8" s="1366"/>
      <c r="F8" s="1484">
        <f>'Бюд.р.'!G7</f>
        <v>0</v>
      </c>
    </row>
    <row r="9" spans="1:6" ht="15.75" customHeight="1">
      <c r="A9" s="2115" t="s">
        <v>1034</v>
      </c>
      <c r="B9" s="2113" t="str">
        <f>'Бюд.р.'!A67</f>
        <v>ДЕПУТАТЫ ПРЕДСТАВИТЕЛЬНОГО ОРГАНА МУНИЦИПАЛЬНОГО ОБРАЗОВАНИЯ</v>
      </c>
      <c r="C9" s="2110" t="str">
        <f>'Бюд.р.'!D67</f>
        <v>002  03 00</v>
      </c>
      <c r="D9" s="2122">
        <f>'Бюд.р.'!E9</f>
        <v>0</v>
      </c>
      <c r="E9" s="1364"/>
      <c r="F9" s="1880">
        <f>'Бюд.р.'!G9</f>
        <v>0</v>
      </c>
    </row>
    <row r="10" spans="1:6" ht="15">
      <c r="A10" s="2115" t="s">
        <v>560</v>
      </c>
      <c r="B10" s="2113" t="str">
        <f>'Бюд.р.'!A68</f>
        <v>ДЕПУТАТЫ, ОСУЩЕСТВЛЯЮЩИЕ СВОЮ ДЕЯТЕЛЬНОСТЬ НА ПОСТОЯННОЙ ОСНОВЕ</v>
      </c>
      <c r="C10" s="2110" t="str">
        <f>'Бюд.р.'!D68</f>
        <v>002  03 01</v>
      </c>
      <c r="D10" s="2123"/>
      <c r="E10" s="1881"/>
      <c r="F10" s="1882">
        <f>F11</f>
        <v>225</v>
      </c>
    </row>
    <row r="11" spans="1:6" ht="16.5" customHeight="1">
      <c r="A11" s="2115" t="s">
        <v>847</v>
      </c>
      <c r="B11" s="2113" t="str">
        <f>'Бюд.р.'!A77</f>
        <v>КОМПЕСАЦИЯ  ДЕПУТАТАМ, ОСУЩЕСТВЛЯЮЩИМ СВОИ ПОЛНОМОЧИЯ НА НЕПОСТОЯННОЙ ОСНОВЕ</v>
      </c>
      <c r="C11" s="2110" t="str">
        <f>'Бюд.р.'!D77</f>
        <v>002  03 02</v>
      </c>
      <c r="D11" s="2122">
        <f>'Бюд.р.'!E21</f>
        <v>500</v>
      </c>
      <c r="E11" s="1364"/>
      <c r="F11" s="1880">
        <f>'Бюд.р.'!G21</f>
        <v>225</v>
      </c>
    </row>
    <row r="12" spans="1:6" ht="15.75" thickBot="1">
      <c r="A12" s="2115" t="s">
        <v>382</v>
      </c>
      <c r="B12" s="2113" t="str">
        <f>'Бюд.р.'!A82</f>
        <v>АППАРАТ ПРЕДСТАВИТЕЛЬНОГО ОРГАНА МУНИЦИПАЛЬНОГО ОБРАЗОВАНИЯ</v>
      </c>
      <c r="C12" s="2110" t="str">
        <f>'Бюд.р.'!D82</f>
        <v>002  04 00</v>
      </c>
      <c r="D12" s="2124"/>
      <c r="E12" s="1913"/>
      <c r="F12" s="1914" t="e">
        <f>#REF!+#REF!</f>
        <v>#REF!</v>
      </c>
    </row>
    <row r="13" spans="1:6" ht="15">
      <c r="A13" s="2115" t="s">
        <v>383</v>
      </c>
      <c r="B13" s="2113" t="str">
        <f>'Бюд.р.'!A151</f>
        <v>ГЛАВА МЕСТНОЙ АДМИНИСТРАЦИИ</v>
      </c>
      <c r="C13" s="2110" t="str">
        <f>'Бюд.р.'!D151</f>
        <v>002  05 00</v>
      </c>
      <c r="D13" s="2125" t="s">
        <v>962</v>
      </c>
      <c r="E13" s="1369" t="s">
        <v>324</v>
      </c>
      <c r="F13" s="1485"/>
    </row>
    <row r="14" spans="1:6" ht="15">
      <c r="A14" s="2115" t="s">
        <v>384</v>
      </c>
      <c r="B14" s="2113" t="str">
        <f>'Бюд.р.'!A157</f>
        <v>МЕСТНАЯ АДМИНИСТРАЦИЯ</v>
      </c>
      <c r="C14" s="2110" t="str">
        <f>'Бюд.р.'!D157</f>
        <v>002  06 00</v>
      </c>
      <c r="D14" s="2126" t="s">
        <v>962</v>
      </c>
      <c r="E14" s="1373" t="s">
        <v>327</v>
      </c>
      <c r="F14" s="1485"/>
    </row>
    <row r="15" spans="1:6" ht="16.5" customHeight="1">
      <c r="A15" s="2115" t="s">
        <v>1000</v>
      </c>
      <c r="B15" s="2113" t="str">
        <f>'Бюд.р.'!A158</f>
        <v>СОДЕРЖАНИЕ И ОБЕСПЕЧЕНИЕ ДЕЯТЕЛЬНОСТИ МЕСТНОЙ АДМИНИСТРАЦИИ ПО РЕШЕНИЮ ВОПРОСОВ МЕСТНОГО ЗНАЧЕНИЯ</v>
      </c>
      <c r="C15" s="2110" t="str">
        <f>'Бюд.р.'!D158</f>
        <v>002  06 01</v>
      </c>
      <c r="D15" s="2127" t="s">
        <v>962</v>
      </c>
      <c r="E15" s="1377" t="s">
        <v>337</v>
      </c>
      <c r="F15" s="1485"/>
    </row>
    <row r="16" spans="1:6" ht="27" customHeight="1">
      <c r="A16" s="2115" t="s">
        <v>459</v>
      </c>
      <c r="B16" s="2111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16" s="2110" t="str">
        <f>'Бюд.р.'!D208</f>
        <v>002  80 10</v>
      </c>
      <c r="D16" s="2128"/>
      <c r="E16" s="1381"/>
      <c r="F16" s="1485"/>
    </row>
    <row r="17" spans="1:6" ht="30" customHeight="1">
      <c r="A17" s="2115" t="s">
        <v>460</v>
      </c>
      <c r="B17" s="2111" t="str">
        <f>'Бюд.р.'!A536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7" s="2110" t="str">
        <f>'Бюд.р.'!D536</f>
        <v>002 80 31</v>
      </c>
      <c r="D17" s="2128"/>
      <c r="E17" s="1381"/>
      <c r="F17" s="1485"/>
    </row>
    <row r="18" spans="1:6" ht="15">
      <c r="A18" s="2115" t="s">
        <v>124</v>
      </c>
      <c r="B18" s="2111" t="str">
        <f>'Бюд.р.'!A221</f>
        <v>Резервный фонд местной администрации</v>
      </c>
      <c r="C18" s="2110" t="str">
        <f>'Бюд.р.'!D221</f>
        <v>070 01 01</v>
      </c>
      <c r="D18" s="2129"/>
      <c r="E18" s="1358"/>
      <c r="F18" s="1482" t="e">
        <f>F19+#REF!</f>
        <v>#REF!</v>
      </c>
    </row>
    <row r="19" spans="1:6" ht="19.5" customHeight="1">
      <c r="A19" s="2115" t="s">
        <v>5</v>
      </c>
      <c r="B19" s="2113" t="str">
        <f>'Бюд.р.'!A227</f>
        <v>ФОРМИРОВАНИЕ АРХИВНЫХ ФОНДОВ ОРГАНОВ МЕСТНОГО САМОУПРАВЛЕНИЯ,МУНИЦИПАЛЬНЫХ ПРЕДПРИЯТИЙ И УЧРЕЖДЕНИЙ</v>
      </c>
      <c r="C19" s="2110" t="str">
        <f>'Бюд.р.'!D227</f>
        <v>090 01 00</v>
      </c>
      <c r="D19" s="2130"/>
      <c r="E19" s="1362"/>
      <c r="F19" s="1486" t="e">
        <f>#REF!+#REF!</f>
        <v>#REF!</v>
      </c>
    </row>
    <row r="20" spans="1:6" ht="17.25" customHeight="1">
      <c r="A20" s="2115" t="s">
        <v>622</v>
      </c>
      <c r="B20" s="2138" t="str">
        <f>'Бюд.р.'!A240</f>
        <v>РАСХОДЫ НА ОСУЩЕСТВЛЕНИЕ ЗАКУПОК ТОВАРОВ, РАБОТ, УСЛУГ ДЛЯ ОБЕСПЕЧЕНИЯ МУНИЦИПАЛЬНЫХ НУЖД</v>
      </c>
      <c r="C20" s="2110" t="str">
        <f>'Бюд.р.'!D240</f>
        <v>092 02 00</v>
      </c>
      <c r="D20" s="2131">
        <f>'Бюд.р.'!E64</f>
        <v>500</v>
      </c>
      <c r="E20" s="1387"/>
      <c r="F20" s="1488">
        <f>'Бюд.р.'!G64</f>
        <v>211</v>
      </c>
    </row>
    <row r="21" spans="1:6" ht="28.5" customHeight="1">
      <c r="A21" s="2115" t="s">
        <v>623</v>
      </c>
      <c r="B21" s="2139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21" s="2110" t="str">
        <f>'Бюд.р.'!D104</f>
        <v>092 05 00</v>
      </c>
      <c r="D21" s="2119"/>
      <c r="E21" s="1418"/>
      <c r="F21" s="1489" t="e">
        <f>F22+F24</f>
        <v>#REF!</v>
      </c>
    </row>
    <row r="22" spans="1:6" ht="26.25" customHeight="1">
      <c r="A22" s="2115" t="s">
        <v>47</v>
      </c>
      <c r="B22" s="2113" t="str">
        <f>'Бюд.р.'!A245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22" s="2110" t="str">
        <f>'Бюд.р.'!D245</f>
        <v>092 06 00</v>
      </c>
      <c r="D22" s="2132"/>
      <c r="E22" s="1396"/>
      <c r="F22" s="1486">
        <f>F23</f>
        <v>6</v>
      </c>
    </row>
    <row r="23" spans="1:6" ht="15">
      <c r="A23" s="2115" t="s">
        <v>96</v>
      </c>
      <c r="B23" s="2113" t="str">
        <f>'Бюд.р.'!A250</f>
        <v>РАСХОДЫ НА ПОДДЕРЖАНИЕ САЙТА МО МО ОЗЕРО ДОЛГОЕ</v>
      </c>
      <c r="C23" s="2110" t="str">
        <f>'Бюд.р.'!D250</f>
        <v>092 08 00</v>
      </c>
      <c r="D23" s="2121">
        <f>'Бюд.р.'!E147</f>
        <v>5</v>
      </c>
      <c r="E23" s="1396"/>
      <c r="F23" s="1488">
        <f>'Бюд.р.'!G147</f>
        <v>6</v>
      </c>
    </row>
    <row r="24" spans="1:6" ht="18.75" customHeight="1">
      <c r="A24" s="2115" t="s">
        <v>1234</v>
      </c>
      <c r="B24" s="2113" t="str">
        <f>'Бюд.р.'!A255</f>
        <v>РАСХОДЫ НА ПРИОБРЕТЕНИЕ И СОДЕРЖАНИЕ ИНФОРМАЦИОННОГО ОБОРУДОВАНИЯ В ОБЩЕСТВЕННЫХ МЕСТАХ</v>
      </c>
      <c r="C24" s="2110" t="str">
        <f>'Бюд.р.'!D255</f>
        <v>092 09 00</v>
      </c>
      <c r="D24" s="2133"/>
      <c r="E24" s="1385"/>
      <c r="F24" s="1487" t="e">
        <f>#REF!+#REF!</f>
        <v>#REF!</v>
      </c>
    </row>
    <row r="25" spans="1:6" ht="18.75" customHeight="1">
      <c r="A25" s="2115" t="s">
        <v>1325</v>
      </c>
      <c r="B25" s="2113" t="str">
        <f>'Бюд.р.'!A262</f>
        <v>РАСХОДЫ НА ОСУЩЕСТВЛЕНИЕ ЗАЩИТЫ ПРАВ ПОТРЕБИТЕЛЕЙ</v>
      </c>
      <c r="C25" s="2110" t="str">
        <f>'Бюд.р.'!D262</f>
        <v>092 10 00</v>
      </c>
      <c r="D25" s="2133"/>
      <c r="E25" s="1385"/>
      <c r="F25" s="1487"/>
    </row>
    <row r="26" spans="1:6" ht="21" customHeight="1">
      <c r="A26" s="2115" t="s">
        <v>1450</v>
      </c>
      <c r="B26" s="2138" t="str">
        <f>'Бюд.р.'!A436</f>
        <v>УЧАСТИЕ В МЕРОПРИЯТИЯХ ПО ОХРАНЕ ОКРУЖАЮЩЕЙ СРЕДЫ В ГРАНИЦАХ МУНИЦИПАЛЬНОГО ОБРАЗОВАНИЯ</v>
      </c>
      <c r="C26" s="2110" t="str">
        <f>'Бюд.р.'!D436</f>
        <v>410 01 00</v>
      </c>
      <c r="D26" s="2131">
        <f>'Бюд.р.'!E161</f>
        <v>500</v>
      </c>
      <c r="E26" s="1400"/>
      <c r="F26" s="1488">
        <f>'Бюд.р.'!G161</f>
        <v>200</v>
      </c>
    </row>
    <row r="27" spans="1:6" ht="27" customHeight="1">
      <c r="A27" s="2115" t="s">
        <v>1716</v>
      </c>
      <c r="B27" s="2138" t="str">
        <f>'Бюд.р.'!A444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27" s="2110" t="str">
        <f>'Бюд.р.'!D444</f>
        <v>428 01 01</v>
      </c>
      <c r="D27" s="2131"/>
      <c r="E27" s="1400"/>
      <c r="F27" s="1488"/>
    </row>
    <row r="28" spans="1:6" ht="18" customHeight="1">
      <c r="A28" s="2115" t="s">
        <v>1478</v>
      </c>
      <c r="B28" s="2138" t="str">
        <f>'Бюд.р.'!A449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28" s="2110" t="str">
        <f>'Бюд.р.'!D449</f>
        <v>428 01 02</v>
      </c>
      <c r="D28" s="2131"/>
      <c r="E28" s="1400"/>
      <c r="F28" s="1488"/>
    </row>
    <row r="29" spans="1:6" ht="15">
      <c r="A29" s="2115" t="s">
        <v>1479</v>
      </c>
      <c r="B29" s="2138" t="str">
        <f>'Бюд.р.'!A585</f>
        <v>ОПУБЛИКОВАНИЕ МУНИЦИПАЛЬНЫХ ПРАВОВЫХ АКТОВ, ИНОЙ ИНФОРМАЦИИ </v>
      </c>
      <c r="C29" s="2110" t="str">
        <f>'Бюд.р.'!D585</f>
        <v>457 03 00</v>
      </c>
      <c r="D29" s="2131">
        <f>'Бюд.р.'!E200</f>
        <v>0</v>
      </c>
      <c r="E29" s="1400"/>
      <c r="F29" s="1488">
        <f>'Бюд.р.'!G200</f>
        <v>0</v>
      </c>
    </row>
    <row r="30" spans="1:6" ht="24">
      <c r="A30" s="2115" t="s">
        <v>1480</v>
      </c>
      <c r="B30" s="2138" t="str">
        <f>'Бюд.р.'!A530</f>
        <v>РАСХОДЫ НА ПРЕДОСТАВЛЕНИЕ ДОПЛАТ К ПЕНСИИ ЛИЦАМ, ЗАМЕЩАВШИМ МУНИЦИПАЛЬНЫЕ ДОЛЖНОСТИ И ДОЛЖНОСТИ МУНИЦИПАЛЬНОЙ СЛУЖБЫ</v>
      </c>
      <c r="C30" s="2110" t="str">
        <f>'Бюд.р.'!D530</f>
        <v>505 01 00</v>
      </c>
      <c r="D30" s="2130"/>
      <c r="E30" s="1402"/>
      <c r="F30" s="1487">
        <f>F32</f>
        <v>300</v>
      </c>
    </row>
    <row r="31" spans="1:6" ht="18" customHeight="1">
      <c r="A31" s="2115" t="s">
        <v>1481</v>
      </c>
      <c r="B31" s="2138" t="str">
        <f>'Бюд.р.'!A311</f>
        <v>ВРЕМЕННОЕ ТРУДОУСТРОЙСТВО НЕСОВЕРШЕННОЛЕТНИХ В ВОЗРАСТЕ ОТ 14 ДО 18 ЛЕТ В СВОБОДНОЕ ОТ УЧЕБЫ ВРЕМЯ</v>
      </c>
      <c r="C31" s="2110" t="str">
        <f>'Бюд.р.'!D311</f>
        <v>510 02 00</v>
      </c>
      <c r="D31" s="2130"/>
      <c r="E31" s="1402"/>
      <c r="F31" s="1487"/>
    </row>
    <row r="32" spans="1:6" ht="32.25" customHeight="1">
      <c r="A32" s="2115" t="s">
        <v>1482</v>
      </c>
      <c r="B32" s="2140" t="str">
        <f>'Бюд.р.'!A551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32" s="2110" t="str">
        <f>'Бюд.р.'!D551</f>
        <v>511 80 32</v>
      </c>
      <c r="D32" s="2131">
        <v>870</v>
      </c>
      <c r="E32" s="1388"/>
      <c r="F32" s="1488">
        <f>'Бюд.р.'!G217</f>
        <v>300</v>
      </c>
    </row>
    <row r="33" spans="1:6" ht="31.5" customHeight="1">
      <c r="A33" s="2115" t="s">
        <v>1483</v>
      </c>
      <c r="B33" s="2140" t="str">
        <f>'Бюд.р.'!A556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33" s="2114" t="str">
        <f>'Бюд.р.'!D556</f>
        <v>511 80 33</v>
      </c>
      <c r="D33" s="2134"/>
      <c r="E33" s="1473"/>
      <c r="F33" s="1482">
        <f>'Бюд.р.'!G221</f>
        <v>0</v>
      </c>
    </row>
    <row r="34" spans="1:6" ht="15">
      <c r="A34" s="2115" t="s">
        <v>1484</v>
      </c>
      <c r="B34" s="2141" t="str">
        <f>'Бюд.р.'!A329</f>
        <v>БЛАГОУСТРОЙСТВО ПРИДОМОВЫХ ТЕРРИТОРИЙ И ДВОРОВЫХ ТЕРРИТОРИЙ</v>
      </c>
      <c r="C34" s="2114" t="str">
        <f>'Бюд.р.'!D329</f>
        <v>600 01 00</v>
      </c>
      <c r="D34" s="2120"/>
      <c r="E34" s="1404"/>
      <c r="F34" s="1486">
        <f>F35</f>
        <v>200</v>
      </c>
    </row>
    <row r="35" spans="1:6" ht="16.5" customHeight="1">
      <c r="A35" s="2115" t="s">
        <v>1485</v>
      </c>
      <c r="B35" s="2138" t="str">
        <f>'Бюд.р.'!A330</f>
        <v>ТЕКУЩИЙ РЕМОНТ ПРИДОМОВЫХ ТЕРРИТОРИЙ И ДВОРОВЫХ ТЕРРИТОРИЙ , ВКЛЮЧАЯ ПРОЕЗДЫ И ВЪЕЗДЫ,ПЕШЕХОДНЫЕ ДОРОЖКИ</v>
      </c>
      <c r="C35" s="2110" t="str">
        <f>'Бюд.р.'!D332</f>
        <v>600 01 01</v>
      </c>
      <c r="D35" s="2121">
        <f>'Бюд.р.'!E224</f>
        <v>13</v>
      </c>
      <c r="E35" s="1381"/>
      <c r="F35" s="1484">
        <f>'Бюд.р.'!G224</f>
        <v>200</v>
      </c>
    </row>
    <row r="36" spans="1:6" ht="15">
      <c r="A36" s="2115" t="s">
        <v>1486</v>
      </c>
      <c r="B36" s="2138" t="str">
        <f>'Бюд.р.'!A339</f>
        <v>ОРГАНИЗАЦИЯ ДОПОЛНИТЕЛЬНЫХ  ПАРКОВОЧНЫХ МЕСТ НА ДВОРОВЫХ ТЕРРИТОРИЯХ</v>
      </c>
      <c r="C36" s="2114" t="str">
        <f>'Бюд.р.'!D339</f>
        <v>600 01 02</v>
      </c>
      <c r="D36" s="2135"/>
      <c r="E36" s="1362"/>
      <c r="F36" s="1486">
        <f>SUM(F37:F50)</f>
        <v>226</v>
      </c>
    </row>
    <row r="37" spans="1:6" ht="15">
      <c r="A37" s="2115" t="s">
        <v>1487</v>
      </c>
      <c r="B37" s="2113" t="str">
        <f>'Бюд.р.'!A344</f>
        <v>УСТАНОВКА,СОДЕРЖАНИЕ И РЕМОНТ ОГРАЖДЕНИЙ ГАЗОНОВ </v>
      </c>
      <c r="C37" s="2110" t="str">
        <f>'Бюд.р.'!D344</f>
        <v>600 01 03</v>
      </c>
      <c r="D37" s="2121" t="s">
        <v>1027</v>
      </c>
      <c r="E37" s="1366"/>
      <c r="F37" s="1484">
        <f>'Бюд.р.'!G227</f>
        <v>0</v>
      </c>
    </row>
    <row r="38" spans="1:6" ht="25.5" customHeight="1">
      <c r="A38" s="2115" t="s">
        <v>1488</v>
      </c>
      <c r="B38" s="2113" t="str">
        <f>'Бюд.р.'!A355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38" s="2110" t="str">
        <f>'Бюд.р.'!D355</f>
        <v>600 01 04</v>
      </c>
      <c r="D38" s="2121"/>
      <c r="E38" s="1366"/>
      <c r="F38" s="1484"/>
    </row>
    <row r="39" spans="1:6" ht="13.5" customHeight="1">
      <c r="A39" s="2115" t="s">
        <v>1489</v>
      </c>
      <c r="B39" s="2141" t="str">
        <f>'Бюд.р.'!A363</f>
        <v>БЛАГОУСТРОЙСТВО ТЕРРИТОРИИ МО , СВЯЗАННОЕ С ОБЕСПЕЧЕНИЕМ САНИТАРНОГО БЛАГОПОЛУЧИЯ НАСЕЛЕНИЯ</v>
      </c>
      <c r="C39" s="2110" t="str">
        <f>'Бюд.р.'!D363</f>
        <v>600 02 00</v>
      </c>
      <c r="D39" s="2121"/>
      <c r="E39" s="1366"/>
      <c r="F39" s="1484"/>
    </row>
    <row r="40" spans="1:6" ht="15">
      <c r="A40" s="2115" t="s">
        <v>1490</v>
      </c>
      <c r="B40" s="2113" t="str">
        <f>'Бюд.р.'!A364</f>
        <v>ОБОРУДОВАНИЕ КОНТЕЙНЕРНЫХ ПЛОЩАДОК НА ТЕРРИТОРИЯХ ДВОРОВ</v>
      </c>
      <c r="C40" s="2110" t="str">
        <f>'Бюд.р.'!D364</f>
        <v>600 02 01</v>
      </c>
      <c r="D40" s="2121"/>
      <c r="E40" s="1366"/>
      <c r="F40" s="1484"/>
    </row>
    <row r="41" spans="1:6" ht="25.5" customHeight="1">
      <c r="A41" s="2115" t="s">
        <v>1491</v>
      </c>
      <c r="B41" s="2113" t="str">
        <f>'Бюд.р.'!A375</f>
        <v>ЛИКВИДАЦИЯ НЕСАНКЦИОНИРОВАННЫХ СВАЛОК БЫТОВЫХ ОТХОДОВ, МУСОРА, УБОРКА ТЕРРИТОРИЙ, ВОДНЫХ АКВАТОРИЙ, ТУПИКОВ И ПРОЕЗДОВ</v>
      </c>
      <c r="C41" s="2110" t="str">
        <f>'Бюд.р.'!D375</f>
        <v>600 02 04</v>
      </c>
      <c r="D41" s="2121"/>
      <c r="E41" s="1366"/>
      <c r="F41" s="1484"/>
    </row>
    <row r="42" spans="1:6" ht="15">
      <c r="A42" s="2115" t="s">
        <v>1492</v>
      </c>
      <c r="B42" s="2113" t="str">
        <f>'Бюд.р.'!A383</f>
        <v>ОЗЕЛЕНЕНИЕ  ТЕРРИТОРИЙ МУНИЦИПАЛЬНОГО ОБРАЗОВАНИЯ</v>
      </c>
      <c r="C42" s="2110" t="str">
        <f>'Бюд.р.'!D383</f>
        <v>600 03 00</v>
      </c>
      <c r="D42" s="2121"/>
      <c r="E42" s="1366"/>
      <c r="F42" s="1484"/>
    </row>
    <row r="43" spans="1:6" ht="27" customHeight="1">
      <c r="A43" s="2115" t="s">
        <v>1493</v>
      </c>
      <c r="B43" s="2113" t="str">
        <f>'Бюд.р.'!A384</f>
        <v>ОЗЕЛЕНЕНИЕ , СОДЕРЖАНИЕ И РЕМОНТ ТЕРРИТОРИЙ  ЗЕЛЕНЫХ НАСАЖДЕНИЙ ВНУТРИКВАРТАЛЬНОГО ОЗЕЛЕНЕНИЯ, КОМПЕНСАЦИОННОЕ ОЗЕЛЕНЕНИЕ</v>
      </c>
      <c r="C43" s="2110" t="str">
        <f>'Бюд.р.'!D384</f>
        <v>600 03 01</v>
      </c>
      <c r="D43" s="2121"/>
      <c r="E43" s="1366"/>
      <c r="F43" s="1484"/>
    </row>
    <row r="44" spans="1:6" ht="29.25" customHeight="1">
      <c r="A44" s="2115" t="s">
        <v>1494</v>
      </c>
      <c r="B44" s="2113" t="str">
        <f>'Бюд.р.'!A394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44" s="2110" t="str">
        <f>'Бюд.р.'!D394</f>
        <v>600 03 02</v>
      </c>
      <c r="D44" s="2121"/>
      <c r="E44" s="1366"/>
      <c r="F44" s="1484"/>
    </row>
    <row r="45" spans="1:6" ht="15">
      <c r="A45" s="2115" t="s">
        <v>1495</v>
      </c>
      <c r="B45" s="2113" t="str">
        <f>'Бюд.р.'!A406</f>
        <v>ОРГАНИЗАЦИЯ УЧЕТА ЗЕЛЕНЫХ НАСАЖДЕНИЙ ВНУТРИКВАРТАЛЬНОГО ОЗЕЛЕНЕНИЯ </v>
      </c>
      <c r="C45" s="2110" t="str">
        <f>'Бюд.р.'!D406</f>
        <v>600 03 05</v>
      </c>
      <c r="D45" s="2121"/>
      <c r="E45" s="1366"/>
      <c r="F45" s="1484"/>
    </row>
    <row r="46" spans="1:6" ht="15">
      <c r="A46" s="2115" t="s">
        <v>1496</v>
      </c>
      <c r="B46" s="2113" t="str">
        <f>'Бюд.р.'!A411</f>
        <v>ПРОЧИЕ МЕРОПРИЯТИЯ В ОБЛАСТИ БЛАГОУСТРОЙСТВА</v>
      </c>
      <c r="C46" s="2110" t="str">
        <f>'Бюд.р.'!D411</f>
        <v>600 04 00</v>
      </c>
      <c r="D46" s="2121"/>
      <c r="E46" s="1366"/>
      <c r="F46" s="1484"/>
    </row>
    <row r="47" spans="1:6" ht="16.5" customHeight="1">
      <c r="A47" s="2115" t="s">
        <v>1717</v>
      </c>
      <c r="B47" s="2113" t="str">
        <f>'Бюд.р.'!A412</f>
        <v>СОЗДАНИЕ ЗОН ОТДЫХА, В ТОМ ЧИСЛЕ ОБУСТРОЙСТВО, СОДЕРЖАНИЕ И УБОРКА ТЕРРИТОРИЙ ДЕТСКИХ ПЛОЩАДОК</v>
      </c>
      <c r="C47" s="2110" t="str">
        <f>'Бюд.р.'!D412</f>
        <v>600 04 01</v>
      </c>
      <c r="D47" s="2121"/>
      <c r="E47" s="1366"/>
      <c r="F47" s="1484"/>
    </row>
    <row r="48" spans="1:6" ht="15" customHeight="1">
      <c r="A48" s="2115" t="s">
        <v>1497</v>
      </c>
      <c r="B48" s="2113" t="str">
        <f>'Бюд.р.'!A420</f>
        <v>ОБУСТРОЙСТВО, СОДЕРЖАНИЕ И УБОРКА ТЕРРИТОРИЙ СПОРТИВНЫХ ПЛОЩАДОК</v>
      </c>
      <c r="C48" s="2110" t="str">
        <f>'Бюд.р.'!D424</f>
        <v>600 04 02</v>
      </c>
      <c r="D48" s="2121"/>
      <c r="E48" s="1366"/>
      <c r="F48" s="1484"/>
    </row>
    <row r="49" spans="1:6" ht="15" customHeight="1">
      <c r="A49" s="2115" t="s">
        <v>1498</v>
      </c>
      <c r="B49" s="2113" t="str">
        <f>'Бюд.р.'!A425</f>
        <v>ВЫПОЛНЕНИЕ ОФОРМЛЕНИЯ К ПРАЗДНИЧНЫМ МЕРОПРИЯТИЯМ НА ТЕРРИТОРИИ МУНИЦИПАЛЬНОГО ОБРАЗОВАНИЯ</v>
      </c>
      <c r="C49" s="2110" t="str">
        <f>'Бюд.р.'!D425</f>
        <v>600 04 03</v>
      </c>
      <c r="D49" s="2121"/>
      <c r="E49" s="1366"/>
      <c r="F49" s="1484"/>
    </row>
    <row r="50" spans="1:6" ht="19.5" customHeight="1">
      <c r="A50" s="2115" t="s">
        <v>1499</v>
      </c>
      <c r="B50" s="2142" t="str">
        <f>'Бюд.р.'!A491</f>
        <v>Целевая программа по участию в реализации мер по профилактике дорожно-транспортного травматизма на территории МО </v>
      </c>
      <c r="C50" s="2116" t="str">
        <f>'Бюд.р.'!D491</f>
        <v>795 01 00</v>
      </c>
      <c r="D50" s="2121" t="s">
        <v>1259</v>
      </c>
      <c r="E50" s="1366"/>
      <c r="F50" s="1484">
        <f>'Бюд.р.'!G231</f>
        <v>226</v>
      </c>
    </row>
    <row r="51" spans="1:6" ht="15.75" customHeight="1">
      <c r="A51" s="2115" t="s">
        <v>1500</v>
      </c>
      <c r="B51" s="2142" t="str">
        <f>'Бюд.р.'!A267</f>
        <v>Целевая программа  по участию в деятельности по профилактике правонарушений в Санкт-Петербурге на территории МО</v>
      </c>
      <c r="C51" s="2116" t="str">
        <f>'Бюд.р.'!D267</f>
        <v>795 02 00</v>
      </c>
      <c r="D51" s="2136"/>
      <c r="E51" s="1385"/>
      <c r="F51" s="1487">
        <f>F53</f>
        <v>226</v>
      </c>
    </row>
    <row r="52" spans="1:6" ht="76.5" customHeight="1">
      <c r="A52" s="2115" t="s">
        <v>1501</v>
      </c>
      <c r="B52" s="2142" t="str">
        <f>'Бюд.р.'!A282</f>
        <v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52" s="2116" t="str">
        <f>'Бюд.р.'!D282</f>
        <v>795 03 00</v>
      </c>
      <c r="D52" s="2136"/>
      <c r="E52" s="1385"/>
      <c r="F52" s="1487"/>
    </row>
    <row r="53" spans="1:6" ht="34.5" customHeight="1">
      <c r="A53" s="2115" t="s">
        <v>1502</v>
      </c>
      <c r="B53" s="2143" t="str">
        <f>'Бюд.р.'!A500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53" s="2116" t="str">
        <f>'Бюд.р.'!D500</f>
        <v>795 04 00</v>
      </c>
      <c r="D53" s="2131">
        <f>'Бюд.р.'!E235</f>
        <v>500</v>
      </c>
      <c r="E53" s="1400"/>
      <c r="F53" s="1488">
        <f>'Бюд.р.'!G235</f>
        <v>226</v>
      </c>
    </row>
    <row r="54" spans="1:6" ht="32.25" customHeight="1">
      <c r="A54" s="2115" t="s">
        <v>1503</v>
      </c>
      <c r="B54" s="2143" t="str">
        <f>'Бюд.р.'!A303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54" s="2116" t="str">
        <f>'Бюд.р.'!D303</f>
        <v>795 05 00</v>
      </c>
      <c r="D54" s="2121"/>
      <c r="E54" s="1366"/>
      <c r="F54" s="1486">
        <f>F55</f>
        <v>200</v>
      </c>
    </row>
    <row r="55" spans="1:6" ht="18.75" customHeight="1">
      <c r="A55" s="2115" t="s">
        <v>1504</v>
      </c>
      <c r="B55" s="2143" t="str">
        <f>'Бюд.р.'!A517</f>
        <v>Целевая программа по организации и проведению досуговых мероприятий для жителей МО МО Озеро Долгое </v>
      </c>
      <c r="C55" s="2116" t="str">
        <f>'Бюд.р.'!D517</f>
        <v>795 06 00</v>
      </c>
      <c r="D55" s="2121">
        <f>'Бюд.р.'!E240</f>
        <v>0</v>
      </c>
      <c r="E55" s="1366"/>
      <c r="F55" s="1484">
        <f>'Бюд.р.'!G243</f>
        <v>200</v>
      </c>
    </row>
    <row r="56" spans="1:3" ht="15">
      <c r="A56" s="2115" t="s">
        <v>1505</v>
      </c>
      <c r="B56" s="2678" t="str">
        <f>'Бюд.р.'!A322</f>
        <v>Целевая программа по содействия развитию малого бизнеса на территории МО</v>
      </c>
      <c r="C56" s="2680" t="str">
        <f>'Бюд.р.'!D322</f>
        <v>795 07 00</v>
      </c>
    </row>
    <row r="57" spans="1:3" ht="15">
      <c r="A57" s="2115" t="s">
        <v>1506</v>
      </c>
      <c r="B57" s="2678" t="str">
        <f>'Бюд.р.'!A466</f>
        <v>Целевая программа по военно-патриотическому воспитанию граждан муниципального образования</v>
      </c>
      <c r="C57" s="2680" t="str">
        <f>'Бюд.р.'!D466</f>
        <v>795 08 00</v>
      </c>
    </row>
    <row r="58" spans="1:3" ht="28.5" customHeight="1">
      <c r="A58" s="2115" t="s">
        <v>1507</v>
      </c>
      <c r="B58" s="2679" t="str">
        <f>'Бюд.р.'!A508</f>
        <v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58" s="2680" t="str">
        <f>'Бюд.р.'!D508</f>
        <v>795 09 00</v>
      </c>
    </row>
    <row r="59" spans="1:3" ht="45" customHeight="1">
      <c r="A59" s="2115" t="s">
        <v>1508</v>
      </c>
      <c r="B59" s="2679" t="str">
        <f>'Бюд.р.'!A571</f>
        <v>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v>
      </c>
      <c r="C59" s="2680" t="str">
        <f>'Бюд.р.'!D571</f>
        <v>795 10 00</v>
      </c>
    </row>
    <row r="60" spans="1:3" ht="46.5" customHeight="1">
      <c r="A60" s="2115" t="s">
        <v>1509</v>
      </c>
      <c r="B60" s="2679" t="str">
        <f>'Бюд.р.'!A274</f>
        <v>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60" s="2680" t="str">
        <f>'Бюд.р.'!D274</f>
        <v>795 11 00</v>
      </c>
    </row>
    <row r="61" spans="1:3" ht="14.25">
      <c r="A61" s="2112"/>
      <c r="B61" s="2112"/>
      <c r="C61" s="2112"/>
    </row>
    <row r="62" spans="1:3" ht="14.25">
      <c r="A62" s="2112"/>
      <c r="B62" s="2112"/>
      <c r="C62" s="2112"/>
    </row>
    <row r="63" spans="1:3" ht="14.25">
      <c r="A63" s="2112"/>
      <c r="B63" s="2112"/>
      <c r="C63" s="2112"/>
    </row>
    <row r="64" spans="1:3" ht="14.25">
      <c r="A64" s="2112"/>
      <c r="B64" s="2112"/>
      <c r="C64" s="2112"/>
    </row>
    <row r="65" spans="1:3" ht="14.25">
      <c r="A65" s="2112"/>
      <c r="B65" s="2112"/>
      <c r="C65" s="2112"/>
    </row>
    <row r="66" spans="1:3" ht="14.25">
      <c r="A66" s="2112"/>
      <c r="B66" s="2112"/>
      <c r="C66" s="2112"/>
    </row>
    <row r="67" spans="1:3" ht="14.25">
      <c r="A67" s="2112"/>
      <c r="B67" s="2112"/>
      <c r="C67" s="2112"/>
    </row>
    <row r="68" spans="1:3" ht="14.25">
      <c r="A68" s="2112"/>
      <c r="B68" s="2112"/>
      <c r="C68" s="2112"/>
    </row>
    <row r="69" spans="1:3" ht="14.25">
      <c r="A69" s="2112"/>
      <c r="B69" s="2112"/>
      <c r="C69" s="2112"/>
    </row>
    <row r="70" spans="1:3" ht="14.25">
      <c r="A70" s="2112"/>
      <c r="B70" s="2112"/>
      <c r="C70" s="2112"/>
    </row>
    <row r="71" spans="1:3" ht="14.25">
      <c r="A71" s="2112"/>
      <c r="B71" s="2112"/>
      <c r="C71" s="2112"/>
    </row>
    <row r="72" spans="1:3" ht="14.25">
      <c r="A72" s="2112"/>
      <c r="B72" s="2112"/>
      <c r="C72" s="2112"/>
    </row>
    <row r="73" spans="1:3" ht="14.25">
      <c r="A73" s="2112"/>
      <c r="B73" s="2112"/>
      <c r="C73" s="2112"/>
    </row>
    <row r="74" spans="1:3" ht="14.25">
      <c r="A74" s="2112"/>
      <c r="B74" s="2112"/>
      <c r="C74" s="2112"/>
    </row>
    <row r="75" spans="1:3" ht="14.25">
      <c r="A75" s="2112"/>
      <c r="B75" s="2112"/>
      <c r="C75" s="2112"/>
    </row>
    <row r="76" spans="1:3" ht="14.25">
      <c r="A76" s="2112"/>
      <c r="B76" s="2112"/>
      <c r="C76" s="2112"/>
    </row>
    <row r="77" spans="1:3" ht="14.25">
      <c r="A77" s="2112"/>
      <c r="B77" s="2112"/>
      <c r="C77" s="2112"/>
    </row>
    <row r="78" spans="1:3" ht="14.25">
      <c r="A78" s="2112"/>
      <c r="B78" s="2112"/>
      <c r="C78" s="2112"/>
    </row>
    <row r="79" spans="1:3" ht="14.25">
      <c r="A79" s="2112"/>
      <c r="B79" s="2112"/>
      <c r="C79" s="2112"/>
    </row>
    <row r="80" spans="1:3" ht="14.25">
      <c r="A80" s="2112"/>
      <c r="B80" s="2112"/>
      <c r="C80" s="2112"/>
    </row>
    <row r="81" spans="1:3" ht="14.25">
      <c r="A81" s="2112"/>
      <c r="B81" s="2112"/>
      <c r="C81" s="2112"/>
    </row>
    <row r="82" spans="1:3" ht="14.25">
      <c r="A82" s="2112"/>
      <c r="B82" s="2112"/>
      <c r="C82" s="2112"/>
    </row>
    <row r="83" spans="1:3" ht="14.25">
      <c r="A83" s="2112"/>
      <c r="B83" s="2112"/>
      <c r="C83" s="2112"/>
    </row>
    <row r="84" spans="1:3" ht="14.25">
      <c r="A84" s="2112"/>
      <c r="B84" s="2112"/>
      <c r="C84" s="2112"/>
    </row>
    <row r="85" spans="1:3" ht="14.25">
      <c r="A85" s="2112"/>
      <c r="B85" s="2112"/>
      <c r="C85" s="2112"/>
    </row>
    <row r="86" spans="1:3" ht="14.25">
      <c r="A86" s="2112"/>
      <c r="B86" s="2112"/>
      <c r="C86" s="2112"/>
    </row>
    <row r="87" spans="1:3" ht="14.25">
      <c r="A87" s="2112"/>
      <c r="B87" s="2112"/>
      <c r="C87" s="2112"/>
    </row>
    <row r="88" spans="1:3" ht="14.25">
      <c r="A88" s="2112"/>
      <c r="B88" s="2112"/>
      <c r="C88" s="2112"/>
    </row>
    <row r="89" spans="1:3" ht="14.25">
      <c r="A89" s="2112"/>
      <c r="B89" s="2112"/>
      <c r="C89" s="2112"/>
    </row>
    <row r="90" spans="1:3" ht="14.25">
      <c r="A90" s="2112"/>
      <c r="B90" s="2112"/>
      <c r="C90" s="2112"/>
    </row>
    <row r="91" spans="1:3" ht="14.25">
      <c r="A91" s="2112"/>
      <c r="B91" s="2112"/>
      <c r="C91" s="2112"/>
    </row>
    <row r="92" spans="1:3" ht="14.25">
      <c r="A92" s="2112"/>
      <c r="B92" s="2112"/>
      <c r="C92" s="2112"/>
    </row>
    <row r="93" spans="1:3" ht="14.25">
      <c r="A93" s="2112"/>
      <c r="B93" s="2112"/>
      <c r="C93" s="2112"/>
    </row>
    <row r="94" spans="1:3" ht="14.25">
      <c r="A94" s="2112"/>
      <c r="B94" s="2112"/>
      <c r="C94" s="2112"/>
    </row>
    <row r="95" spans="1:3" ht="14.25">
      <c r="A95" s="2112"/>
      <c r="B95" s="2112"/>
      <c r="C95" s="2112"/>
    </row>
    <row r="96" spans="1:3" ht="14.25">
      <c r="A96" s="2112"/>
      <c r="B96" s="2112"/>
      <c r="C96" s="2112"/>
    </row>
    <row r="97" spans="1:3" ht="14.25">
      <c r="A97" s="2112"/>
      <c r="B97" s="2112"/>
      <c r="C97" s="2112"/>
    </row>
    <row r="98" spans="1:3" ht="14.25">
      <c r="A98" s="2112"/>
      <c r="B98" s="2112"/>
      <c r="C98" s="2112"/>
    </row>
    <row r="99" spans="1:3" ht="14.25">
      <c r="A99" s="2112"/>
      <c r="B99" s="2112"/>
      <c r="C99" s="2112"/>
    </row>
    <row r="100" spans="1:3" ht="14.25">
      <c r="A100" s="2112"/>
      <c r="B100" s="2112"/>
      <c r="C100" s="2112"/>
    </row>
    <row r="101" spans="1:3" ht="14.25">
      <c r="A101" s="2112"/>
      <c r="B101" s="2112"/>
      <c r="C101" s="2112"/>
    </row>
    <row r="102" spans="1:3" ht="14.25">
      <c r="A102" s="2112"/>
      <c r="B102" s="2112"/>
      <c r="C102" s="2112"/>
    </row>
    <row r="103" spans="1:3" ht="14.25">
      <c r="A103" s="2112"/>
      <c r="B103" s="2112"/>
      <c r="C103" s="2112"/>
    </row>
    <row r="104" spans="1:3" ht="14.25">
      <c r="A104" s="2112"/>
      <c r="B104" s="2112"/>
      <c r="C104" s="2112"/>
    </row>
    <row r="105" spans="1:3" ht="14.25">
      <c r="A105" s="2112"/>
      <c r="B105" s="2112"/>
      <c r="C105" s="2112"/>
    </row>
    <row r="106" spans="1:3" ht="14.25">
      <c r="A106" s="2112"/>
      <c r="B106" s="2112"/>
      <c r="C106" s="2112"/>
    </row>
    <row r="107" spans="1:3" ht="14.25">
      <c r="A107" s="2112"/>
      <c r="B107" s="2112"/>
      <c r="C107" s="2112"/>
    </row>
    <row r="108" spans="1:3" ht="14.25">
      <c r="A108" s="2112"/>
      <c r="B108" s="2112"/>
      <c r="C108" s="2112"/>
    </row>
    <row r="109" spans="1:3" ht="14.25">
      <c r="A109" s="2112"/>
      <c r="B109" s="2112"/>
      <c r="C109" s="2112"/>
    </row>
    <row r="110" spans="1:3" ht="14.25">
      <c r="A110" s="2112"/>
      <c r="B110" s="2112"/>
      <c r="C110" s="2112"/>
    </row>
    <row r="111" spans="1:3" ht="14.25">
      <c r="A111" s="2112"/>
      <c r="B111" s="2112"/>
      <c r="C111" s="2112"/>
    </row>
    <row r="112" spans="1:3" ht="14.25">
      <c r="A112" s="2112"/>
      <c r="B112" s="2112"/>
      <c r="C112" s="2112"/>
    </row>
    <row r="113" spans="1:3" ht="14.25">
      <c r="A113" s="2112"/>
      <c r="B113" s="2112"/>
      <c r="C113" s="2112"/>
    </row>
    <row r="114" spans="1:3" ht="14.25">
      <c r="A114" s="2112"/>
      <c r="B114" s="2112"/>
      <c r="C114" s="2112"/>
    </row>
    <row r="115" spans="1:3" ht="14.25">
      <c r="A115" s="2112"/>
      <c r="B115" s="2112"/>
      <c r="C115" s="2112"/>
    </row>
    <row r="116" spans="1:3" ht="14.25">
      <c r="A116" s="2112"/>
      <c r="B116" s="2112"/>
      <c r="C116" s="2112"/>
    </row>
    <row r="117" spans="1:3" ht="14.25">
      <c r="A117" s="2112"/>
      <c r="B117" s="2112"/>
      <c r="C117" s="2112"/>
    </row>
    <row r="118" spans="1:3" ht="14.25">
      <c r="A118" s="2112"/>
      <c r="B118" s="2112"/>
      <c r="C118" s="2112"/>
    </row>
    <row r="119" spans="1:3" ht="14.25">
      <c r="A119" s="2112"/>
      <c r="B119" s="2112"/>
      <c r="C119" s="2112"/>
    </row>
    <row r="120" spans="1:3" ht="14.25">
      <c r="A120" s="2112"/>
      <c r="B120" s="2112"/>
      <c r="C120" s="2112"/>
    </row>
    <row r="121" spans="1:3" ht="14.25">
      <c r="A121" s="2112"/>
      <c r="B121" s="2112"/>
      <c r="C121" s="2112"/>
    </row>
    <row r="122" spans="1:3" ht="14.25">
      <c r="A122" s="2112"/>
      <c r="B122" s="2112"/>
      <c r="C122" s="2112"/>
    </row>
    <row r="123" spans="1:3" ht="14.25">
      <c r="A123" s="2112"/>
      <c r="B123" s="2112"/>
      <c r="C123" s="2112"/>
    </row>
    <row r="124" spans="1:3" ht="14.25">
      <c r="A124" s="2112"/>
      <c r="B124" s="2112"/>
      <c r="C124" s="2112"/>
    </row>
    <row r="125" spans="1:3" ht="14.25">
      <c r="A125" s="2112"/>
      <c r="B125" s="2112"/>
      <c r="C125" s="2112"/>
    </row>
    <row r="126" spans="1:3" ht="14.25">
      <c r="A126" s="2112"/>
      <c r="B126" s="2112"/>
      <c r="C126" s="2112"/>
    </row>
    <row r="127" spans="1:3" ht="14.25">
      <c r="A127" s="2112"/>
      <c r="B127" s="2112"/>
      <c r="C127" s="2112"/>
    </row>
    <row r="128" spans="1:3" ht="14.25">
      <c r="A128" s="2112"/>
      <c r="B128" s="2112"/>
      <c r="C128" s="2112"/>
    </row>
    <row r="129" spans="1:3" ht="14.25">
      <c r="A129" s="2112"/>
      <c r="B129" s="2112"/>
      <c r="C129" s="2112"/>
    </row>
    <row r="130" spans="1:3" ht="14.25">
      <c r="A130" s="2112"/>
      <c r="B130" s="2112"/>
      <c r="C130" s="2112"/>
    </row>
    <row r="131" spans="1:3" ht="14.25">
      <c r="A131" s="2112"/>
      <c r="B131" s="2112"/>
      <c r="C131" s="2112"/>
    </row>
    <row r="132" spans="1:3" ht="14.25">
      <c r="A132" s="2112"/>
      <c r="B132" s="2112"/>
      <c r="C132" s="2112"/>
    </row>
    <row r="133" spans="1:3" ht="14.25">
      <c r="A133" s="2112"/>
      <c r="B133" s="2112"/>
      <c r="C133" s="2112"/>
    </row>
    <row r="134" spans="1:3" ht="14.25">
      <c r="A134" s="2112"/>
      <c r="B134" s="2112"/>
      <c r="C134" s="2112"/>
    </row>
    <row r="135" spans="1:3" ht="14.25">
      <c r="A135" s="2112"/>
      <c r="B135" s="2112"/>
      <c r="C135" s="2112"/>
    </row>
    <row r="136" spans="1:3" ht="14.25">
      <c r="A136" s="2112"/>
      <c r="B136" s="2112"/>
      <c r="C136" s="2112"/>
    </row>
    <row r="137" spans="1:3" ht="14.25">
      <c r="A137" s="2112"/>
      <c r="B137" s="2112"/>
      <c r="C137" s="2112"/>
    </row>
    <row r="138" spans="1:3" ht="14.25">
      <c r="A138" s="2112"/>
      <c r="B138" s="2112"/>
      <c r="C138" s="2112"/>
    </row>
    <row r="139" spans="1:3" ht="14.25">
      <c r="A139" s="2112"/>
      <c r="B139" s="2112"/>
      <c r="C139" s="2112"/>
    </row>
    <row r="140" spans="1:3" ht="14.25">
      <c r="A140" s="2112"/>
      <c r="B140" s="2112"/>
      <c r="C140" s="2112"/>
    </row>
    <row r="141" spans="1:3" ht="14.25">
      <c r="A141" s="2112"/>
      <c r="B141" s="2112"/>
      <c r="C141" s="2112"/>
    </row>
    <row r="142" spans="1:3" ht="14.25">
      <c r="A142" s="2112"/>
      <c r="B142" s="2112"/>
      <c r="C142" s="2112"/>
    </row>
    <row r="143" spans="1:3" ht="14.25">
      <c r="A143" s="2112"/>
      <c r="B143" s="2112"/>
      <c r="C143" s="2112"/>
    </row>
    <row r="144" spans="1:3" ht="14.25">
      <c r="A144" s="2112"/>
      <c r="B144" s="2112"/>
      <c r="C144" s="2112"/>
    </row>
    <row r="145" spans="1:3" ht="14.25">
      <c r="A145" s="2112"/>
      <c r="B145" s="2112"/>
      <c r="C145" s="2112"/>
    </row>
    <row r="146" spans="1:3" ht="14.25">
      <c r="A146" s="2112"/>
      <c r="B146" s="2112"/>
      <c r="C146" s="2112"/>
    </row>
    <row r="147" spans="1:3" ht="14.25">
      <c r="A147" s="2112"/>
      <c r="B147" s="2112"/>
      <c r="C147" s="2112"/>
    </row>
    <row r="148" spans="1:3" ht="14.25">
      <c r="A148" s="2112"/>
      <c r="B148" s="2112"/>
      <c r="C148" s="2112"/>
    </row>
    <row r="149" spans="1:3" ht="14.25">
      <c r="A149" s="2112"/>
      <c r="B149" s="2112"/>
      <c r="C149" s="2112"/>
    </row>
    <row r="150" spans="1:3" ht="14.25">
      <c r="A150" s="2112"/>
      <c r="B150" s="2112"/>
      <c r="C150" s="2112"/>
    </row>
    <row r="151" spans="1:3" ht="14.25">
      <c r="A151" s="2112"/>
      <c r="B151" s="2112"/>
      <c r="C151" s="2112"/>
    </row>
    <row r="152" spans="1:3" ht="14.25">
      <c r="A152" s="2112"/>
      <c r="B152" s="2112"/>
      <c r="C152" s="2112"/>
    </row>
    <row r="153" spans="1:3" ht="14.25">
      <c r="A153" s="2112"/>
      <c r="B153" s="2112"/>
      <c r="C153" s="2112"/>
    </row>
    <row r="154" spans="1:3" ht="14.25">
      <c r="A154" s="2112"/>
      <c r="B154" s="2112"/>
      <c r="C154" s="2112"/>
    </row>
    <row r="155" spans="1:3" ht="14.25">
      <c r="A155" s="2112"/>
      <c r="B155" s="2112"/>
      <c r="C155" s="2112"/>
    </row>
    <row r="156" spans="1:3" ht="14.25">
      <c r="A156" s="2112"/>
      <c r="B156" s="2112"/>
      <c r="C156" s="2112"/>
    </row>
    <row r="157" spans="1:3" ht="14.25">
      <c r="A157" s="2112"/>
      <c r="B157" s="2112"/>
      <c r="C157" s="2112"/>
    </row>
  </sheetData>
  <sheetProtection/>
  <mergeCells count="5">
    <mergeCell ref="A5:F5"/>
    <mergeCell ref="A2:F2"/>
    <mergeCell ref="B3:F3"/>
    <mergeCell ref="B4:C4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625" style="0" customWidth="1"/>
    <col min="2" max="2" width="61.625" style="0" customWidth="1"/>
    <col min="3" max="3" width="4.875" style="0" customWidth="1"/>
    <col min="4" max="4" width="4.375" style="0" customWidth="1"/>
    <col min="5" max="5" width="9.25390625" style="0" customWidth="1"/>
    <col min="6" max="6" width="5.00390625" style="0" customWidth="1"/>
    <col min="7" max="7" width="8.625" style="0" customWidth="1"/>
  </cols>
  <sheetData>
    <row r="1" spans="1:7" ht="15">
      <c r="A1" s="3039"/>
      <c r="B1" s="3039"/>
      <c r="C1" s="3037" t="s">
        <v>1521</v>
      </c>
      <c r="D1" s="3037"/>
      <c r="E1" s="3037"/>
      <c r="F1" s="3037"/>
      <c r="G1" s="3037"/>
    </row>
    <row r="2" spans="1:7" ht="15">
      <c r="A2" s="3037" t="s">
        <v>504</v>
      </c>
      <c r="B2" s="3037"/>
      <c r="C2" s="3037"/>
      <c r="D2" s="3037"/>
      <c r="E2" s="3037"/>
      <c r="F2" s="3037"/>
      <c r="G2" s="3037"/>
    </row>
    <row r="3" spans="1:7" ht="15">
      <c r="A3" s="1068"/>
      <c r="B3" s="3037" t="s">
        <v>1732</v>
      </c>
      <c r="C3" s="3038"/>
      <c r="D3" s="3038"/>
      <c r="E3" s="3038"/>
      <c r="F3" s="3038"/>
      <c r="G3" s="3038"/>
    </row>
    <row r="4" spans="1:7" ht="15" hidden="1">
      <c r="A4" s="1068"/>
      <c r="B4" s="3037"/>
      <c r="C4" s="3038"/>
      <c r="D4" s="3038"/>
      <c r="E4" s="3038"/>
      <c r="F4" s="3038"/>
      <c r="G4" s="3038"/>
    </row>
    <row r="5" spans="1:7" ht="15" hidden="1">
      <c r="A5" s="1068"/>
      <c r="B5" s="3037"/>
      <c r="C5" s="3038"/>
      <c r="D5" s="3038"/>
      <c r="E5" s="3038"/>
      <c r="F5" s="3038"/>
      <c r="G5" s="3038"/>
    </row>
    <row r="6" spans="1:7" ht="15" hidden="1">
      <c r="A6" s="1068"/>
      <c r="B6" s="3197"/>
      <c r="C6" s="3198"/>
      <c r="D6" s="3198"/>
      <c r="E6" s="3198"/>
      <c r="F6" s="3198"/>
      <c r="G6" s="3198"/>
    </row>
    <row r="7" spans="1:7" ht="69" customHeight="1">
      <c r="A7" s="3195" t="s">
        <v>1704</v>
      </c>
      <c r="B7" s="3195"/>
      <c r="C7" s="3195"/>
      <c r="D7" s="3195"/>
      <c r="E7" s="3195"/>
      <c r="F7" s="3195"/>
      <c r="G7" s="3195"/>
    </row>
    <row r="8" spans="1:7" ht="15.75">
      <c r="A8" s="3196" t="s">
        <v>1640</v>
      </c>
      <c r="B8" s="3196"/>
      <c r="C8" s="3196"/>
      <c r="D8" s="3196"/>
      <c r="E8" s="3196"/>
      <c r="F8" s="3196"/>
      <c r="G8" s="3196"/>
    </row>
    <row r="9" spans="1:7" ht="19.5" thickBot="1">
      <c r="A9" s="213"/>
      <c r="B9" s="3031" t="s">
        <v>299</v>
      </c>
      <c r="C9" s="3031"/>
      <c r="D9" s="3031"/>
      <c r="E9" s="3031"/>
      <c r="F9" s="3031"/>
      <c r="G9" s="3031"/>
    </row>
    <row r="10" spans="1:7" ht="13.5" thickBot="1">
      <c r="A10" s="2199" t="s">
        <v>1065</v>
      </c>
      <c r="B10" s="2200" t="s">
        <v>300</v>
      </c>
      <c r="C10" s="2200" t="s">
        <v>1553</v>
      </c>
      <c r="D10" s="2200" t="s">
        <v>1554</v>
      </c>
      <c r="E10" s="2200" t="s">
        <v>1555</v>
      </c>
      <c r="F10" s="2200" t="s">
        <v>1556</v>
      </c>
      <c r="G10" s="2281" t="s">
        <v>354</v>
      </c>
    </row>
    <row r="11" spans="1:7" ht="13.5" thickBot="1">
      <c r="A11" s="2286" t="s">
        <v>914</v>
      </c>
      <c r="B11" s="2287">
        <v>2</v>
      </c>
      <c r="C11" s="2287" t="s">
        <v>560</v>
      </c>
      <c r="D11" s="2287" t="s">
        <v>847</v>
      </c>
      <c r="E11" s="2287" t="s">
        <v>382</v>
      </c>
      <c r="F11" s="2287" t="s">
        <v>383</v>
      </c>
      <c r="G11" s="2288">
        <v>7</v>
      </c>
    </row>
    <row r="12" spans="1:7" ht="16.5" customHeight="1">
      <c r="A12" s="2282" t="s">
        <v>914</v>
      </c>
      <c r="B12" s="2283" t="s">
        <v>132</v>
      </c>
      <c r="C12" s="2284" t="s">
        <v>1522</v>
      </c>
      <c r="D12" s="2198"/>
      <c r="E12" s="2198"/>
      <c r="F12" s="2285"/>
      <c r="G12" s="2792">
        <f>G13+G16+G25+G35+G41+G44</f>
        <v>35075.778</v>
      </c>
    </row>
    <row r="13" spans="1:7" ht="27.75" customHeight="1">
      <c r="A13" s="2210" t="s">
        <v>328</v>
      </c>
      <c r="B13" s="2238" t="str">
        <f>'Бюд.р.'!A59</f>
        <v>Функционирование высшего должностного лица субъекта Российской Федерации и муниципального образования</v>
      </c>
      <c r="C13" s="2225" t="s">
        <v>1522</v>
      </c>
      <c r="D13" s="2194" t="s">
        <v>1523</v>
      </c>
      <c r="E13" s="2194"/>
      <c r="F13" s="2261"/>
      <c r="G13" s="2016">
        <f>G14</f>
        <v>1117.2340000000002</v>
      </c>
    </row>
    <row r="14" spans="1:7" ht="15.75" customHeight="1">
      <c r="A14" s="2212" t="s">
        <v>239</v>
      </c>
      <c r="B14" s="2289" t="str">
        <f>'Бюд.р.'!A60</f>
        <v>ГЛАВА МУНИЦИПАЛЬНОГО ОБРАЗОВАНИЯ</v>
      </c>
      <c r="C14" s="2228" t="s">
        <v>1522</v>
      </c>
      <c r="D14" s="2186" t="s">
        <v>1523</v>
      </c>
      <c r="E14" s="2186" t="str">
        <f>'Бюд.р.'!D60</f>
        <v>002  01 00</v>
      </c>
      <c r="F14" s="2263"/>
      <c r="G14" s="2205">
        <f>G15</f>
        <v>1117.2340000000002</v>
      </c>
    </row>
    <row r="15" spans="1:7" ht="42" customHeight="1">
      <c r="A15" s="2211" t="s">
        <v>240</v>
      </c>
      <c r="B15" s="2239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" s="2227" t="str">
        <f>C14</f>
        <v>01</v>
      </c>
      <c r="D15" s="2183" t="str">
        <f>D14</f>
        <v>02</v>
      </c>
      <c r="E15" s="2183" t="str">
        <f>E14</f>
        <v>002  01 00</v>
      </c>
      <c r="F15" s="2262">
        <f>'Бюд.р.'!F61</f>
        <v>100</v>
      </c>
      <c r="G15" s="2179">
        <f>'Бюд.р.'!H61</f>
        <v>1117.2340000000002</v>
      </c>
    </row>
    <row r="16" spans="1:7" ht="36.75" customHeight="1">
      <c r="A16" s="2210" t="s">
        <v>314</v>
      </c>
      <c r="B16" s="2240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6" s="2225" t="s">
        <v>1522</v>
      </c>
      <c r="D16" s="2194" t="s">
        <v>1524</v>
      </c>
      <c r="E16" s="2194"/>
      <c r="F16" s="2261"/>
      <c r="G16" s="2016">
        <f>G17+G19+G21</f>
        <v>2310.7660000000005</v>
      </c>
    </row>
    <row r="17" spans="1:7" ht="24" customHeight="1">
      <c r="A17" s="2212" t="s">
        <v>915</v>
      </c>
      <c r="B17" s="2241" t="str">
        <f>'Бюд.р.'!A68</f>
        <v>ДЕПУТАТЫ, ОСУЩЕСТВЛЯЮЩИЕ СВОЮ ДЕЯТЕЛЬНОСТЬ НА ПОСТОЯННОЙ ОСНОВЕ</v>
      </c>
      <c r="C17" s="2228" t="str">
        <f>C15</f>
        <v>01</v>
      </c>
      <c r="D17" s="2186" t="str">
        <f aca="true" t="shared" si="0" ref="D17:D23">D16</f>
        <v>03</v>
      </c>
      <c r="E17" s="2187" t="str">
        <f>'Бюд.р.'!D68</f>
        <v>002  03 01</v>
      </c>
      <c r="F17" s="2263"/>
      <c r="G17" s="2205">
        <f>G18</f>
        <v>960.6400000000001</v>
      </c>
    </row>
    <row r="18" spans="1:7" ht="39.75" customHeight="1">
      <c r="A18" s="2213" t="s">
        <v>916</v>
      </c>
      <c r="B18" s="2242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" s="2227" t="str">
        <f aca="true" t="shared" si="1" ref="C18:C23">C17</f>
        <v>01</v>
      </c>
      <c r="D18" s="2178" t="str">
        <f t="shared" si="0"/>
        <v>03</v>
      </c>
      <c r="E18" s="2178" t="str">
        <f>E17</f>
        <v>002  03 01</v>
      </c>
      <c r="F18" s="1923">
        <f>'Бюд.р.'!F69</f>
        <v>100</v>
      </c>
      <c r="G18" s="2179">
        <f>'Бюд.р.'!H69</f>
        <v>960.6400000000001</v>
      </c>
    </row>
    <row r="19" spans="1:7" ht="22.5">
      <c r="A19" s="2212" t="s">
        <v>1541</v>
      </c>
      <c r="B19" s="2241" t="str">
        <f>'Бюд.р.'!A77</f>
        <v>КОМПЕСАЦИЯ  ДЕПУТАТАМ, ОСУЩЕСТВЛЯЮЩИМ СВОИ ПОЛНОМОЧИЯ НА НЕПОСТОЯННОЙ ОСНОВЕ</v>
      </c>
      <c r="C19" s="2228" t="str">
        <f t="shared" si="1"/>
        <v>01</v>
      </c>
      <c r="D19" s="2187" t="str">
        <f t="shared" si="0"/>
        <v>03</v>
      </c>
      <c r="E19" s="2187" t="str">
        <f>'Бюд.р.'!D77</f>
        <v>002  03 02</v>
      </c>
      <c r="F19" s="2264"/>
      <c r="G19" s="2205">
        <f>G20</f>
        <v>264.6</v>
      </c>
    </row>
    <row r="20" spans="1:7" ht="38.25" customHeight="1">
      <c r="A20" s="2211" t="s">
        <v>1557</v>
      </c>
      <c r="B20" s="2242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" s="2227" t="str">
        <f t="shared" si="1"/>
        <v>01</v>
      </c>
      <c r="D20" s="2178" t="str">
        <f t="shared" si="0"/>
        <v>03</v>
      </c>
      <c r="E20" s="2178" t="str">
        <f>E19</f>
        <v>002  03 02</v>
      </c>
      <c r="F20" s="1923">
        <f>'Бюд.р.'!F78</f>
        <v>100</v>
      </c>
      <c r="G20" s="2179">
        <f>'Бюд.р.'!H78</f>
        <v>264.6</v>
      </c>
    </row>
    <row r="21" spans="1:7" ht="16.5" customHeight="1">
      <c r="A21" s="2212" t="s">
        <v>1542</v>
      </c>
      <c r="B21" s="2241" t="str">
        <f>'Бюд.р.'!A82</f>
        <v>АППАРАТ ПРЕДСТАВИТЕЛЬНОГО ОРГАНА МУНИЦИПАЛЬНОГО ОБРАЗОВАНИЯ</v>
      </c>
      <c r="C21" s="2226" t="str">
        <f t="shared" si="1"/>
        <v>01</v>
      </c>
      <c r="D21" s="2189" t="str">
        <f t="shared" si="0"/>
        <v>03</v>
      </c>
      <c r="E21" s="2189" t="str">
        <f>'Бюд.р.'!D82</f>
        <v>002  04 00</v>
      </c>
      <c r="F21" s="2265"/>
      <c r="G21" s="2193">
        <f>SUM(G22:G24)</f>
        <v>1085.526</v>
      </c>
    </row>
    <row r="22" spans="1:7" ht="36.75" customHeight="1">
      <c r="A22" s="2211" t="s">
        <v>1558</v>
      </c>
      <c r="B22" s="2243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2" s="2227" t="str">
        <f t="shared" si="1"/>
        <v>01</v>
      </c>
      <c r="D22" s="2178" t="str">
        <f t="shared" si="0"/>
        <v>03</v>
      </c>
      <c r="E22" s="2178" t="str">
        <f>E21</f>
        <v>002  04 00</v>
      </c>
      <c r="F22" s="1923">
        <f>'Бюд.р.'!F83</f>
        <v>100</v>
      </c>
      <c r="G22" s="2179">
        <f>'Бюд.р.'!H83</f>
        <v>894.767</v>
      </c>
    </row>
    <row r="23" spans="1:7" ht="13.5" customHeight="1">
      <c r="A23" s="2211" t="s">
        <v>1559</v>
      </c>
      <c r="B23" s="2243" t="str">
        <f>'Бюд.р.'!A89</f>
        <v>Закупка товаров, работ и услуг  для государственных (муниципальных) нужд</v>
      </c>
      <c r="C23" s="2227" t="str">
        <f t="shared" si="1"/>
        <v>01</v>
      </c>
      <c r="D23" s="2178" t="str">
        <f t="shared" si="0"/>
        <v>03</v>
      </c>
      <c r="E23" s="2178" t="str">
        <f>E22</f>
        <v>002  04 00</v>
      </c>
      <c r="F23" s="1923">
        <f>'Бюд.р.'!F89</f>
        <v>200</v>
      </c>
      <c r="G23" s="2179">
        <f>'Бюд.р.'!H89</f>
        <v>187.56</v>
      </c>
    </row>
    <row r="24" spans="1:7" ht="13.5" customHeight="1">
      <c r="A24" s="2211" t="s">
        <v>1623</v>
      </c>
      <c r="B24" s="2243" t="str">
        <f>'Бюд.р.'!A99</f>
        <v>Иные бюджетные ассигнования</v>
      </c>
      <c r="C24" s="2227" t="str">
        <f>C23</f>
        <v>01</v>
      </c>
      <c r="D24" s="2178" t="str">
        <f>D23</f>
        <v>03</v>
      </c>
      <c r="E24" s="2178" t="str">
        <f>'Бюд.р.'!D99</f>
        <v>002  04 00</v>
      </c>
      <c r="F24" s="1923">
        <f>'Бюд.р.'!F99</f>
        <v>800</v>
      </c>
      <c r="G24" s="2179">
        <f>'Бюд.р.'!H99</f>
        <v>3.199</v>
      </c>
    </row>
    <row r="25" spans="1:7" ht="37.5" customHeight="1">
      <c r="A25" s="2210" t="s">
        <v>846</v>
      </c>
      <c r="B25" s="2244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5" s="2225" t="s">
        <v>1522</v>
      </c>
      <c r="D25" s="2194" t="s">
        <v>1525</v>
      </c>
      <c r="E25" s="1951"/>
      <c r="F25" s="2007"/>
      <c r="G25" s="2016">
        <f>G26+G28+G33</f>
        <v>26078.6</v>
      </c>
    </row>
    <row r="26" spans="1:7" ht="12.75" customHeight="1">
      <c r="A26" s="2212" t="s">
        <v>531</v>
      </c>
      <c r="B26" s="2245" t="str">
        <f>'Бюд.р.'!A151</f>
        <v>ГЛАВА МЕСТНОЙ АДМИНИСТРАЦИИ</v>
      </c>
      <c r="C26" s="2229" t="str">
        <f aca="true" t="shared" si="2" ref="C26:D28">C25</f>
        <v>01</v>
      </c>
      <c r="D26" s="2190" t="str">
        <f t="shared" si="2"/>
        <v>04</v>
      </c>
      <c r="E26" s="2191" t="str">
        <f>'Бюд.р.'!D151</f>
        <v>002  05 00</v>
      </c>
      <c r="F26" s="2266"/>
      <c r="G26" s="2192">
        <f>G27</f>
        <v>1117.234</v>
      </c>
    </row>
    <row r="27" spans="1:7" ht="34.5" customHeight="1">
      <c r="A27" s="2211" t="s">
        <v>886</v>
      </c>
      <c r="B27" s="2243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7" s="2227" t="str">
        <f t="shared" si="2"/>
        <v>01</v>
      </c>
      <c r="D27" s="2183" t="str">
        <f t="shared" si="2"/>
        <v>04</v>
      </c>
      <c r="E27" s="2178" t="str">
        <f>E26</f>
        <v>002  05 00</v>
      </c>
      <c r="F27" s="1923">
        <f>'Бюд.р.'!F152</f>
        <v>100</v>
      </c>
      <c r="G27" s="2179">
        <f>'Бюд.р.'!H152</f>
        <v>1117.234</v>
      </c>
    </row>
    <row r="28" spans="1:7" ht="26.25" customHeight="1">
      <c r="A28" s="2212" t="s">
        <v>1543</v>
      </c>
      <c r="B28" s="2246" t="str">
        <f>'Бюд.р.'!A158</f>
        <v>СОДЕРЖАНИЕ И ОБЕСПЕЧЕНИЕ ДЕЯТЕЛЬНОСТИ МЕСТНОЙ АДМИНИСТРАЦИИ ПО РЕШЕНИЮ ВОПРОСОВ МЕСТНОГО ЗНАЧЕНИЯ</v>
      </c>
      <c r="C28" s="2226" t="str">
        <f t="shared" si="2"/>
        <v>01</v>
      </c>
      <c r="D28" s="2185" t="str">
        <f t="shared" si="2"/>
        <v>04</v>
      </c>
      <c r="E28" s="2189" t="str">
        <f>'Бюд.р.'!D158</f>
        <v>002  06 01</v>
      </c>
      <c r="F28" s="2265"/>
      <c r="G28" s="2193">
        <f>SUM(G29:G32)</f>
        <v>24955.766</v>
      </c>
    </row>
    <row r="29" spans="1:7" ht="33.75" customHeight="1">
      <c r="A29" s="2214" t="s">
        <v>1560</v>
      </c>
      <c r="B29" s="2243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9" s="2230" t="str">
        <f>C27</f>
        <v>01</v>
      </c>
      <c r="D29" s="2183" t="str">
        <f>D27</f>
        <v>04</v>
      </c>
      <c r="E29" s="1924" t="str">
        <f>'Бюд.р.'!D159</f>
        <v>002  06 01</v>
      </c>
      <c r="F29" s="1925">
        <f>'Бюд.р.'!F159</f>
        <v>100</v>
      </c>
      <c r="G29" s="2181">
        <f>'Бюд.р.'!H159</f>
        <v>19630.689</v>
      </c>
    </row>
    <row r="30" spans="1:7" ht="17.25" customHeight="1">
      <c r="A30" s="2214" t="s">
        <v>1561</v>
      </c>
      <c r="B30" s="2247" t="str">
        <f>'Бюд.р.'!A165</f>
        <v>Закупка товаров, работ и услуг  для государственных (муниципальных) нужд</v>
      </c>
      <c r="C30" s="2230" t="str">
        <f>C29</f>
        <v>01</v>
      </c>
      <c r="D30" s="2183" t="str">
        <f>D29</f>
        <v>04</v>
      </c>
      <c r="E30" s="1924" t="str">
        <f>E29</f>
        <v>002  06 01</v>
      </c>
      <c r="F30" s="1925">
        <f>'Бюд.р.'!F165</f>
        <v>200</v>
      </c>
      <c r="G30" s="2181">
        <f>'Бюд.р.'!H165</f>
        <v>5237.8820000000005</v>
      </c>
    </row>
    <row r="31" spans="1:7" ht="17.25" customHeight="1">
      <c r="A31" s="2214" t="s">
        <v>1562</v>
      </c>
      <c r="B31" s="2247" t="str">
        <f>'Бюд.р.'!A187</f>
        <v>Социальное обеспечение и иные выплаты населению</v>
      </c>
      <c r="C31" s="2230" t="s">
        <v>1522</v>
      </c>
      <c r="D31" s="2183" t="s">
        <v>1525</v>
      </c>
      <c r="E31" s="1924" t="s">
        <v>87</v>
      </c>
      <c r="F31" s="1925">
        <f>'Бюд.р.'!F187</f>
        <v>300</v>
      </c>
      <c r="G31" s="2181">
        <f>'Бюд.р.'!H187</f>
        <v>56.595</v>
      </c>
    </row>
    <row r="32" spans="1:7" ht="15.75" customHeight="1">
      <c r="A32" s="2214" t="s">
        <v>1679</v>
      </c>
      <c r="B32" s="2247" t="str">
        <f>'Бюд.р.'!A201</f>
        <v>Иные бюджетные ассигнования</v>
      </c>
      <c r="C32" s="2230" t="str">
        <f>C30</f>
        <v>01</v>
      </c>
      <c r="D32" s="2183" t="str">
        <f>D30</f>
        <v>04</v>
      </c>
      <c r="E32" s="1924" t="str">
        <f>E30</f>
        <v>002  06 01</v>
      </c>
      <c r="F32" s="1925">
        <f>'Бюд.р.'!F201</f>
        <v>800</v>
      </c>
      <c r="G32" s="2181">
        <f>'Бюд.р.'!H201</f>
        <v>30.6</v>
      </c>
    </row>
    <row r="33" spans="1:7" ht="35.25" customHeight="1">
      <c r="A33" s="2215" t="s">
        <v>1544</v>
      </c>
      <c r="B33" s="2248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33" s="2228" t="str">
        <f>C32</f>
        <v>01</v>
      </c>
      <c r="D33" s="2186" t="str">
        <f>D32</f>
        <v>04</v>
      </c>
      <c r="E33" s="2187" t="str">
        <f>'Бюд.р.'!D208</f>
        <v>002  80 10</v>
      </c>
      <c r="F33" s="2264"/>
      <c r="G33" s="2206">
        <f>G34</f>
        <v>5.6</v>
      </c>
    </row>
    <row r="34" spans="1:7" ht="16.5" customHeight="1">
      <c r="A34" s="2214" t="s">
        <v>1563</v>
      </c>
      <c r="B34" s="2247" t="str">
        <f>'Бюд.р.'!A209</f>
        <v>Закупка товаров, работ и услуг  для государственных (муниципальных) нужд</v>
      </c>
      <c r="C34" s="2230" t="str">
        <f>C33</f>
        <v>01</v>
      </c>
      <c r="D34" s="2183" t="str">
        <f>D33</f>
        <v>04</v>
      </c>
      <c r="E34" s="1924" t="str">
        <f>E33</f>
        <v>002  80 10</v>
      </c>
      <c r="F34" s="1925">
        <f>'Бюд.р.'!F209</f>
        <v>200</v>
      </c>
      <c r="G34" s="2181">
        <f>'Бюд.р.'!H209</f>
        <v>5.6</v>
      </c>
    </row>
    <row r="35" spans="1:7" ht="12.75" hidden="1">
      <c r="A35" s="2210" t="s">
        <v>530</v>
      </c>
      <c r="B35" s="2249" t="str">
        <f>'Бюд.р.'!A9</f>
        <v>Обеспечение проведения выборов и референдумов</v>
      </c>
      <c r="C35" s="2225" t="s">
        <v>1522</v>
      </c>
      <c r="D35" s="2194" t="s">
        <v>1527</v>
      </c>
      <c r="E35" s="1951"/>
      <c r="F35" s="2007"/>
      <c r="G35" s="2016">
        <f>G36+G39</f>
        <v>0</v>
      </c>
    </row>
    <row r="36" spans="1:7" ht="12.75" customHeight="1" hidden="1">
      <c r="A36" s="2212" t="s">
        <v>1540</v>
      </c>
      <c r="B36" s="2248" t="str">
        <f>'Бюд.р.'!A11</f>
        <v>Проведение выборов в представительные органы муниципального образования</v>
      </c>
      <c r="C36" s="2228" t="str">
        <f aca="true" t="shared" si="3" ref="C36:D38">C35</f>
        <v>01</v>
      </c>
      <c r="D36" s="2186" t="str">
        <f t="shared" si="3"/>
        <v>07</v>
      </c>
      <c r="E36" s="2187" t="str">
        <f>'Бюд.р.'!D11</f>
        <v>020 01 01</v>
      </c>
      <c r="F36" s="2264"/>
      <c r="G36" s="2206">
        <f>SUM(G37:G38)</f>
        <v>0</v>
      </c>
    </row>
    <row r="37" spans="1:7" ht="36.75" customHeight="1" hidden="1">
      <c r="A37" s="2214" t="s">
        <v>887</v>
      </c>
      <c r="B37" s="2247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" s="2230" t="str">
        <f t="shared" si="3"/>
        <v>01</v>
      </c>
      <c r="D37" s="2184" t="str">
        <f t="shared" si="3"/>
        <v>07</v>
      </c>
      <c r="E37" s="1924" t="str">
        <f>E36</f>
        <v>020 01 01</v>
      </c>
      <c r="F37" s="1925">
        <f>'Бюд.р.'!F12</f>
        <v>100</v>
      </c>
      <c r="G37" s="2181">
        <f>'Бюд.р.'!H12</f>
        <v>0</v>
      </c>
    </row>
    <row r="38" spans="1:7" ht="15" customHeight="1" hidden="1">
      <c r="A38" s="2213" t="s">
        <v>1564</v>
      </c>
      <c r="B38" s="2243" t="str">
        <f>'Бюд.р.'!A15</f>
        <v>Закупка товаров, работ и услуг  для государственных (муниципальных) нужд</v>
      </c>
      <c r="C38" s="2227" t="str">
        <f t="shared" si="3"/>
        <v>01</v>
      </c>
      <c r="D38" s="2183" t="str">
        <f t="shared" si="3"/>
        <v>07</v>
      </c>
      <c r="E38" s="2182" t="str">
        <f>E37</f>
        <v>020 01 01</v>
      </c>
      <c r="F38" s="2267">
        <f>'Бюд.р.'!F15</f>
        <v>200</v>
      </c>
      <c r="G38" s="2179">
        <f>'Бюд.р.'!H15</f>
        <v>0</v>
      </c>
    </row>
    <row r="39" spans="1:7" ht="13.5" customHeight="1" hidden="1">
      <c r="A39" s="2212" t="s">
        <v>1552</v>
      </c>
      <c r="B39" s="2277" t="str">
        <f>'Бюд.р.'!A26</f>
        <v>Повышение правовой культуры избирателей и обучение организаторов выборов</v>
      </c>
      <c r="C39" s="2231" t="str">
        <f>C38</f>
        <v>01</v>
      </c>
      <c r="D39" s="2196" t="str">
        <f>D38</f>
        <v>07</v>
      </c>
      <c r="E39" s="2188" t="str">
        <f>'Бюд.р.'!D26</f>
        <v>020 01 03</v>
      </c>
      <c r="F39" s="2268"/>
      <c r="G39" s="2205">
        <f>G40</f>
        <v>0</v>
      </c>
    </row>
    <row r="40" spans="1:7" ht="17.25" customHeight="1" hidden="1">
      <c r="A40" s="2213" t="s">
        <v>1565</v>
      </c>
      <c r="B40" s="2278" t="str">
        <f>'Бюд.р.'!A27</f>
        <v>Закупка товаров, работ и услуг  для государственных (муниципальных) нужд</v>
      </c>
      <c r="C40" s="2227" t="str">
        <f>C39</f>
        <v>01</v>
      </c>
      <c r="D40" s="2183" t="str">
        <f>D39</f>
        <v>07</v>
      </c>
      <c r="E40" s="2182" t="str">
        <f>E39</f>
        <v>020 01 03</v>
      </c>
      <c r="F40" s="2267">
        <f>'Бюд.р.'!F27</f>
        <v>200</v>
      </c>
      <c r="G40" s="2179">
        <f>'Бюд.р.'!H27</f>
        <v>0</v>
      </c>
    </row>
    <row r="41" spans="1:7" ht="12.75">
      <c r="A41" s="2210" t="s">
        <v>530</v>
      </c>
      <c r="B41" s="2249" t="str">
        <f>'Бюд.р.'!A220</f>
        <v>Резервные фонды</v>
      </c>
      <c r="C41" s="2225" t="s">
        <v>1522</v>
      </c>
      <c r="D41" s="1951">
        <v>11</v>
      </c>
      <c r="E41" s="2195"/>
      <c r="F41" s="2007"/>
      <c r="G41" s="2016">
        <f>G42</f>
        <v>3659.788</v>
      </c>
    </row>
    <row r="42" spans="1:7" ht="12.75">
      <c r="A42" s="2216" t="s">
        <v>1540</v>
      </c>
      <c r="B42" s="2245" t="str">
        <f>'Бюд.р.'!A221</f>
        <v>Резервный фонд местной администрации</v>
      </c>
      <c r="C42" s="2228" t="str">
        <f>C41</f>
        <v>01</v>
      </c>
      <c r="D42" s="2187">
        <f>D41</f>
        <v>11</v>
      </c>
      <c r="E42" s="2187" t="str">
        <f>'Бюд.р.'!D221</f>
        <v>070 01 01</v>
      </c>
      <c r="F42" s="2264"/>
      <c r="G42" s="2205">
        <f>G43</f>
        <v>3659.788</v>
      </c>
    </row>
    <row r="43" spans="1:7" ht="12.75">
      <c r="A43" s="2211" t="s">
        <v>887</v>
      </c>
      <c r="B43" s="2243" t="str">
        <f>'Бюд.р.'!A222</f>
        <v>Иные бюджетные ассигнования</v>
      </c>
      <c r="C43" s="2227" t="str">
        <f>C42</f>
        <v>01</v>
      </c>
      <c r="D43" s="2178">
        <f>D42</f>
        <v>11</v>
      </c>
      <c r="E43" s="2182" t="str">
        <f>E42</f>
        <v>070 01 01</v>
      </c>
      <c r="F43" s="2269">
        <f>'Бюд.р.'!F222</f>
        <v>800</v>
      </c>
      <c r="G43" s="2179">
        <f>'Бюд.р.'!H222</f>
        <v>3659.788</v>
      </c>
    </row>
    <row r="44" spans="1:7" ht="12.75">
      <c r="A44" s="2210" t="s">
        <v>888</v>
      </c>
      <c r="B44" s="2244" t="str">
        <f>'Бюд.р.'!A226</f>
        <v>Другие общегосударственные вопросы</v>
      </c>
      <c r="C44" s="2225" t="s">
        <v>1522</v>
      </c>
      <c r="D44" s="2194" t="s">
        <v>622</v>
      </c>
      <c r="E44" s="1951"/>
      <c r="F44" s="2007"/>
      <c r="G44" s="2016">
        <f>G45+G47+G49+G51+G53+G55+G57+G59+G61</f>
        <v>1909.3899999999999</v>
      </c>
    </row>
    <row r="45" spans="1:7" ht="22.5">
      <c r="A45" s="2216" t="s">
        <v>889</v>
      </c>
      <c r="B45" s="2251" t="str">
        <f>'Бюд.р.'!A227</f>
        <v>ФОРМИРОВАНИЕ АРХИВНЫХ ФОНДОВ ОРГАНОВ МЕСТНОГО САМОУПРАВЛЕНИЯ,МУНИЦИПАЛЬНЫХ ПРЕДПРИЯТИЙ И УЧРЕЖДЕНИЙ</v>
      </c>
      <c r="C45" s="2228" t="str">
        <f aca="true" t="shared" si="4" ref="C45:C58">C44</f>
        <v>01</v>
      </c>
      <c r="D45" s="2186" t="str">
        <f aca="true" t="shared" si="5" ref="D45:D58">D44</f>
        <v>13</v>
      </c>
      <c r="E45" s="2188" t="str">
        <f>'Бюд.р.'!D227</f>
        <v>090 01 00</v>
      </c>
      <c r="F45" s="2264"/>
      <c r="G45" s="2205">
        <f>G46</f>
        <v>109.65</v>
      </c>
    </row>
    <row r="46" spans="1:7" ht="15.75" customHeight="1">
      <c r="A46" s="2211" t="s">
        <v>890</v>
      </c>
      <c r="B46" s="2278" t="str">
        <f>'Бюд.р.'!A228</f>
        <v>Закупка товаров, работ и услуг  для государственных (муниципальных) нужд</v>
      </c>
      <c r="C46" s="2227" t="str">
        <f t="shared" si="4"/>
        <v>01</v>
      </c>
      <c r="D46" s="2183" t="str">
        <f t="shared" si="5"/>
        <v>13</v>
      </c>
      <c r="E46" s="2178" t="str">
        <f>E45</f>
        <v>090 01 00</v>
      </c>
      <c r="F46" s="1923">
        <f>'Бюд.р.'!F228</f>
        <v>200</v>
      </c>
      <c r="G46" s="2179">
        <f>'Бюд.р.'!H228</f>
        <v>109.65</v>
      </c>
    </row>
    <row r="47" spans="1:7" ht="22.5">
      <c r="A47" s="2216" t="s">
        <v>1685</v>
      </c>
      <c r="B47" s="2245" t="str">
        <f>'Бюд.р.'!A240</f>
        <v>РАСХОДЫ НА ОСУЩЕСТВЛЕНИЕ ЗАКУПОК ТОВАРОВ, РАБОТ, УСЛУГ ДЛЯ ОБЕСПЕЧЕНИЯ МУНИЦИПАЛЬНЫХ НУЖД</v>
      </c>
      <c r="C47" s="2231" t="s">
        <v>1522</v>
      </c>
      <c r="D47" s="2196" t="s">
        <v>622</v>
      </c>
      <c r="E47" s="2197" t="str">
        <f>'Бюд.р.'!D240</f>
        <v>092 02 00</v>
      </c>
      <c r="F47" s="2270"/>
      <c r="G47" s="2206">
        <f>G48</f>
        <v>400</v>
      </c>
    </row>
    <row r="48" spans="1:7" ht="14.25" customHeight="1">
      <c r="A48" s="2211" t="s">
        <v>1693</v>
      </c>
      <c r="B48" s="2252" t="str">
        <f>'Бюд.р.'!A241</f>
        <v>Закупка товаров, работ и услуг  для государственных (муниципальных) нужд</v>
      </c>
      <c r="C48" s="2227" t="str">
        <f t="shared" si="4"/>
        <v>01</v>
      </c>
      <c r="D48" s="2183" t="str">
        <f t="shared" si="5"/>
        <v>13</v>
      </c>
      <c r="E48" s="2178" t="str">
        <f>E47</f>
        <v>092 02 00</v>
      </c>
      <c r="F48" s="1923">
        <f>'Бюд.р.'!F241</f>
        <v>200</v>
      </c>
      <c r="G48" s="2179">
        <f>'Бюд.р.'!H241</f>
        <v>400</v>
      </c>
    </row>
    <row r="49" spans="1:7" ht="32.25" customHeight="1">
      <c r="A49" s="2216" t="s">
        <v>1686</v>
      </c>
      <c r="B49" s="2245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49" s="2228" t="str">
        <f t="shared" si="4"/>
        <v>01</v>
      </c>
      <c r="D49" s="2186" t="str">
        <f t="shared" si="5"/>
        <v>13</v>
      </c>
      <c r="E49" s="2187" t="str">
        <f>E50</f>
        <v>092 05 00</v>
      </c>
      <c r="F49" s="2264"/>
      <c r="G49" s="2205">
        <f>G50</f>
        <v>72</v>
      </c>
    </row>
    <row r="50" spans="1:7" ht="12.75">
      <c r="A50" s="2211" t="s">
        <v>1694</v>
      </c>
      <c r="B50" s="2252" t="str">
        <f>'Бюд.р.'!A105</f>
        <v>Иные бюджетные ассигнования</v>
      </c>
      <c r="C50" s="2230" t="str">
        <f t="shared" si="4"/>
        <v>01</v>
      </c>
      <c r="D50" s="2183" t="str">
        <f t="shared" si="5"/>
        <v>13</v>
      </c>
      <c r="E50" s="1924" t="str">
        <f>'Бюд.р.'!D105</f>
        <v>092 05 00</v>
      </c>
      <c r="F50" s="1925">
        <f>'Бюд.р.'!F105</f>
        <v>800</v>
      </c>
      <c r="G50" s="2181">
        <f>'Бюд.р.'!H105</f>
        <v>72</v>
      </c>
    </row>
    <row r="51" spans="1:7" ht="47.25" customHeight="1">
      <c r="A51" s="2216" t="s">
        <v>1687</v>
      </c>
      <c r="B51" s="2245" t="str">
        <f>'Бюд.р.'!A245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51" s="2231" t="str">
        <f t="shared" si="4"/>
        <v>01</v>
      </c>
      <c r="D51" s="2186" t="str">
        <f t="shared" si="5"/>
        <v>13</v>
      </c>
      <c r="E51" s="2197" t="str">
        <f>'Бюд.р.'!D245</f>
        <v>092 06 00</v>
      </c>
      <c r="F51" s="2270"/>
      <c r="G51" s="2206">
        <f>G52</f>
        <v>333.91999999999996</v>
      </c>
    </row>
    <row r="52" spans="1:7" ht="17.25" customHeight="1">
      <c r="A52" s="2211" t="s">
        <v>1695</v>
      </c>
      <c r="B52" s="2247" t="str">
        <f>'Бюд.р.'!A246</f>
        <v>Закупка товаров, работ и услуг  для государственных (муниципальных) нужд</v>
      </c>
      <c r="C52" s="2230" t="str">
        <f t="shared" si="4"/>
        <v>01</v>
      </c>
      <c r="D52" s="2183" t="str">
        <f t="shared" si="5"/>
        <v>13</v>
      </c>
      <c r="E52" s="1924" t="str">
        <f>E51</f>
        <v>092 06 00</v>
      </c>
      <c r="F52" s="1925">
        <f>'Бюд.р.'!F246</f>
        <v>200</v>
      </c>
      <c r="G52" s="2181">
        <f>'Бюд.р.'!H246</f>
        <v>333.91999999999996</v>
      </c>
    </row>
    <row r="53" spans="1:7" ht="12.75" customHeight="1">
      <c r="A53" s="2216" t="s">
        <v>1688</v>
      </c>
      <c r="B53" s="2245" t="str">
        <f>'Бюд.р.'!A250</f>
        <v>РАСХОДЫ НА ПОДДЕРЖАНИЕ САЙТА МО МО ОЗЕРО ДОЛГОЕ</v>
      </c>
      <c r="C53" s="2231" t="str">
        <f t="shared" si="4"/>
        <v>01</v>
      </c>
      <c r="D53" s="2186" t="str">
        <f t="shared" si="5"/>
        <v>13</v>
      </c>
      <c r="E53" s="2197" t="str">
        <f>'Бюд.р.'!D250</f>
        <v>092 08 00</v>
      </c>
      <c r="F53" s="2270"/>
      <c r="G53" s="2206">
        <f>G54</f>
        <v>263.4</v>
      </c>
    </row>
    <row r="54" spans="1:7" ht="15" customHeight="1">
      <c r="A54" s="2217" t="s">
        <v>1696</v>
      </c>
      <c r="B54" s="2247" t="str">
        <f>'Бюд.р.'!A251</f>
        <v>Закупка товаров, работ и услуг  для государственных (муниципальных) нужд</v>
      </c>
      <c r="C54" s="2230" t="str">
        <f t="shared" si="4"/>
        <v>01</v>
      </c>
      <c r="D54" s="2183" t="str">
        <f t="shared" si="5"/>
        <v>13</v>
      </c>
      <c r="E54" s="1924" t="str">
        <f>'Бюд.р.'!D250</f>
        <v>092 08 00</v>
      </c>
      <c r="F54" s="1925">
        <f>'Бюд.р.'!F251</f>
        <v>200</v>
      </c>
      <c r="G54" s="2181">
        <f>'Бюд.р.'!H251</f>
        <v>263.4</v>
      </c>
    </row>
    <row r="55" spans="1:7" ht="27" customHeight="1">
      <c r="A55" s="2216" t="s">
        <v>1689</v>
      </c>
      <c r="B55" s="2245" t="str">
        <f>'Бюд.р.'!A255</f>
        <v>РАСХОДЫ НА ПРИОБРЕТЕНИЕ И СОДЕРЖАНИЕ ИНФОРМАЦИОННОГО ОБОРУДОВАНИЯ В ОБЩЕСТВЕННЫХ МЕСТАХ</v>
      </c>
      <c r="C55" s="2231" t="str">
        <f t="shared" si="4"/>
        <v>01</v>
      </c>
      <c r="D55" s="2186" t="str">
        <f t="shared" si="5"/>
        <v>13</v>
      </c>
      <c r="E55" s="2197" t="str">
        <f>'Бюд.р.'!D255</f>
        <v>092 09 00</v>
      </c>
      <c r="F55" s="2270"/>
      <c r="G55" s="2206">
        <f>G56</f>
        <v>400</v>
      </c>
    </row>
    <row r="56" spans="1:7" ht="14.25" customHeight="1">
      <c r="A56" s="2211" t="s">
        <v>1697</v>
      </c>
      <c r="B56" s="2252" t="str">
        <f>'Бюд.р.'!A256</f>
        <v>Закупка товаров, работ и услуг  для государственных (муниципальных) нужд</v>
      </c>
      <c r="C56" s="2227" t="str">
        <f t="shared" si="4"/>
        <v>01</v>
      </c>
      <c r="D56" s="2183" t="str">
        <f t="shared" si="5"/>
        <v>13</v>
      </c>
      <c r="E56" s="2178" t="str">
        <f>'Бюд.р.'!D256</f>
        <v>092 09 00</v>
      </c>
      <c r="F56" s="1923">
        <f>'Бюд.р.'!F256</f>
        <v>200</v>
      </c>
      <c r="G56" s="2179">
        <f>'Бюд.р.'!H256</f>
        <v>400</v>
      </c>
    </row>
    <row r="57" spans="1:7" ht="22.5" customHeight="1">
      <c r="A57" s="2216" t="s">
        <v>1690</v>
      </c>
      <c r="B57" s="2245" t="str">
        <f>'Бюд.р.'!A267</f>
        <v>Целевая программа  по участию в деятельности по профилактике правонарушений в Санкт-Петербурге на территории МО</v>
      </c>
      <c r="C57" s="2231" t="str">
        <f t="shared" si="4"/>
        <v>01</v>
      </c>
      <c r="D57" s="2186" t="str">
        <f t="shared" si="5"/>
        <v>13</v>
      </c>
      <c r="E57" s="2197" t="str">
        <f>'Бюд.р.'!D267</f>
        <v>795 02 00</v>
      </c>
      <c r="F57" s="2270"/>
      <c r="G57" s="2206">
        <f>G58</f>
        <v>60</v>
      </c>
    </row>
    <row r="58" spans="1:7" ht="15.75" customHeight="1">
      <c r="A58" s="2211" t="s">
        <v>1698</v>
      </c>
      <c r="B58" s="2242" t="str">
        <f>'Бюд.р.'!A268</f>
        <v>Закупка товаров, работ и услуг  для государственных (муниципальных) нужд</v>
      </c>
      <c r="C58" s="2227" t="str">
        <f t="shared" si="4"/>
        <v>01</v>
      </c>
      <c r="D58" s="2183" t="str">
        <f t="shared" si="5"/>
        <v>13</v>
      </c>
      <c r="E58" s="2178" t="str">
        <f>E57</f>
        <v>795 02 00</v>
      </c>
      <c r="F58" s="2271">
        <f>'Бюд.р.'!F268</f>
        <v>200</v>
      </c>
      <c r="G58" s="2179">
        <f>'Бюд.р.'!H268</f>
        <v>60</v>
      </c>
    </row>
    <row r="59" spans="1:7" ht="15.75" customHeight="1">
      <c r="A59" s="2212" t="s">
        <v>1691</v>
      </c>
      <c r="B59" s="2241" t="str">
        <f>'Бюд.р.'!A262</f>
        <v>РАСХОДЫ НА ОСУЩЕСТВЛЕНИЕ ЗАЩИТЫ ПРАВ ПОТРЕБИТЕЛЕЙ</v>
      </c>
      <c r="C59" s="2228" t="s">
        <v>1522</v>
      </c>
      <c r="D59" s="2186" t="s">
        <v>622</v>
      </c>
      <c r="E59" s="2187" t="str">
        <f>'Бюд.р.'!D262</f>
        <v>092 10 00</v>
      </c>
      <c r="F59" s="2272"/>
      <c r="G59" s="2205">
        <f>G60</f>
        <v>133.92</v>
      </c>
    </row>
    <row r="60" spans="1:7" ht="15.75" customHeight="1">
      <c r="A60" s="2211" t="s">
        <v>1699</v>
      </c>
      <c r="B60" s="2242" t="str">
        <f>'Бюд.р.'!A263</f>
        <v>Закупка товаров, работ и услуг  для государственных (муниципальных) нужд</v>
      </c>
      <c r="C60" s="2227" t="s">
        <v>1522</v>
      </c>
      <c r="D60" s="2183" t="s">
        <v>622</v>
      </c>
      <c r="E60" s="2178" t="str">
        <f>'Бюд.р.'!D263</f>
        <v>092 10 00</v>
      </c>
      <c r="F60" s="2271">
        <f>'Бюд.р.'!F263</f>
        <v>200</v>
      </c>
      <c r="G60" s="2179">
        <f>'Бюд.р.'!H263</f>
        <v>133.92</v>
      </c>
    </row>
    <row r="61" spans="1:7" ht="47.25" customHeight="1">
      <c r="A61" s="2212" t="s">
        <v>1692</v>
      </c>
      <c r="B61" s="2241" t="str">
        <f>'Бюд.р.'!A274</f>
        <v>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61" s="2228" t="s">
        <v>1522</v>
      </c>
      <c r="D61" s="2186" t="s">
        <v>622</v>
      </c>
      <c r="E61" s="2187" t="str">
        <f>'Бюд.р.'!D274</f>
        <v>795 11 00</v>
      </c>
      <c r="F61" s="2272"/>
      <c r="G61" s="2205">
        <f>G62</f>
        <v>136.5</v>
      </c>
    </row>
    <row r="62" spans="1:7" ht="15.75" customHeight="1">
      <c r="A62" s="2211" t="s">
        <v>1700</v>
      </c>
      <c r="B62" s="2242" t="str">
        <f>'Бюд.р.'!A275</f>
        <v>Закупка товаров, работ и услуг  для государственных (муниципальных) нужд</v>
      </c>
      <c r="C62" s="2227" t="s">
        <v>1522</v>
      </c>
      <c r="D62" s="2183" t="s">
        <v>622</v>
      </c>
      <c r="E62" s="2178" t="str">
        <f>'Бюд.р.'!D275</f>
        <v>795 11 00</v>
      </c>
      <c r="F62" s="2271">
        <f>'Бюд.р.'!F275</f>
        <v>200</v>
      </c>
      <c r="G62" s="2179">
        <f>'Бюд.р.'!H275</f>
        <v>136.5</v>
      </c>
    </row>
    <row r="63" spans="1:7" ht="23.25" customHeight="1">
      <c r="A63" s="2210" t="s">
        <v>137</v>
      </c>
      <c r="B63" s="2240" t="str">
        <f>'Бюд.р.'!A280</f>
        <v>НАЦИОНАЛЬНАЯ БЕЗОПАСНОСТЬ И ПРАВООХРАНИТЕЛЬНАЯ ДЕЯТЕЛЬНОСТЬ</v>
      </c>
      <c r="C63" s="2225" t="s">
        <v>1524</v>
      </c>
      <c r="D63" s="2194"/>
      <c r="E63" s="1951"/>
      <c r="F63" s="2007"/>
      <c r="G63" s="2793">
        <f>G64</f>
        <v>276.351</v>
      </c>
    </row>
    <row r="64" spans="1:7" ht="23.25" customHeight="1">
      <c r="A64" s="2210" t="s">
        <v>366</v>
      </c>
      <c r="B64" s="2244" t="str">
        <f>'Бюд.р.'!A281</f>
        <v>Защита населения и территории от чрезвычайных ситуаций природного и техногенного характера, гражданская оборона</v>
      </c>
      <c r="C64" s="2225" t="str">
        <f>C63</f>
        <v>03</v>
      </c>
      <c r="D64" s="2194" t="s">
        <v>1528</v>
      </c>
      <c r="E64" s="1951"/>
      <c r="F64" s="2007"/>
      <c r="G64" s="2016">
        <f>G65+G67</f>
        <v>276.351</v>
      </c>
    </row>
    <row r="65" spans="1:7" ht="88.5" customHeight="1">
      <c r="A65" s="2212" t="s">
        <v>244</v>
      </c>
      <c r="B65" s="2250" t="str">
        <f>'Бюд.р.'!A282</f>
        <v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65" s="2228" t="s">
        <v>1524</v>
      </c>
      <c r="D65" s="2186" t="s">
        <v>1528</v>
      </c>
      <c r="E65" s="2187" t="str">
        <f>'Бюд.р.'!D282</f>
        <v>795 03 00</v>
      </c>
      <c r="F65" s="2264"/>
      <c r="G65" s="2205">
        <f>G66</f>
        <v>151.351</v>
      </c>
    </row>
    <row r="66" spans="1:7" ht="17.25" customHeight="1">
      <c r="A66" s="2211" t="s">
        <v>245</v>
      </c>
      <c r="B66" s="2278" t="str">
        <f>'Бюд.р.'!A283</f>
        <v>Закупка товаров, работ и услуг  для государственных (муниципальных) нужд</v>
      </c>
      <c r="C66" s="2227" t="str">
        <f>C65</f>
        <v>03</v>
      </c>
      <c r="D66" s="2183" t="str">
        <f>D65</f>
        <v>09</v>
      </c>
      <c r="E66" s="2178" t="str">
        <f>E65</f>
        <v>795 03 00</v>
      </c>
      <c r="F66" s="1923">
        <f>'Бюд.р.'!F283</f>
        <v>200</v>
      </c>
      <c r="G66" s="2179">
        <f>'Бюд.р.'!H283</f>
        <v>151.351</v>
      </c>
    </row>
    <row r="67" spans="1:7" ht="35.25" customHeight="1">
      <c r="A67" s="2212" t="s">
        <v>612</v>
      </c>
      <c r="B67" s="2250" t="str">
        <f>'Бюд.р.'!A303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67" s="2232" t="str">
        <f>C66</f>
        <v>03</v>
      </c>
      <c r="D67" s="2207" t="str">
        <f>D66</f>
        <v>09</v>
      </c>
      <c r="E67" s="2204" t="str">
        <f>'Бюд.р.'!D303</f>
        <v>795 05 00</v>
      </c>
      <c r="F67" s="2272"/>
      <c r="G67" s="2205">
        <f>G68</f>
        <v>125</v>
      </c>
    </row>
    <row r="68" spans="1:7" ht="17.25" customHeight="1">
      <c r="A68" s="2214" t="s">
        <v>246</v>
      </c>
      <c r="B68" s="2280" t="str">
        <f>'Бюд.р.'!A304</f>
        <v>Закупка товаров, работ и услуг  для государственных (муниципальных) нужд</v>
      </c>
      <c r="C68" s="2233" t="str">
        <f>C67</f>
        <v>03</v>
      </c>
      <c r="D68" s="2177" t="str">
        <f>D67</f>
        <v>09</v>
      </c>
      <c r="E68" s="2180" t="str">
        <f>E67</f>
        <v>795 05 00</v>
      </c>
      <c r="F68" s="2271">
        <f>'Бюд.р.'!F304</f>
        <v>200</v>
      </c>
      <c r="G68" s="2179">
        <f>'Бюд.р.'!H304</f>
        <v>125</v>
      </c>
    </row>
    <row r="69" spans="1:7" ht="12.75">
      <c r="A69" s="2208">
        <v>3</v>
      </c>
      <c r="B69" s="2244" t="str">
        <f>'Бюд.р.'!A309</f>
        <v>НАЦИОНАЛЬНАЯ ЭКОНОМИКА</v>
      </c>
      <c r="C69" s="2225" t="s">
        <v>1525</v>
      </c>
      <c r="D69" s="2194"/>
      <c r="E69" s="1951"/>
      <c r="F69" s="2007"/>
      <c r="G69" s="2793">
        <f>G70+G73</f>
        <v>186.5</v>
      </c>
    </row>
    <row r="70" spans="1:7" ht="12.75">
      <c r="A70" s="2210" t="s">
        <v>316</v>
      </c>
      <c r="B70" s="2244" t="str">
        <f>'Бюд.р.'!A310</f>
        <v>Общеэкономические вопросы</v>
      </c>
      <c r="C70" s="2225" t="s">
        <v>1525</v>
      </c>
      <c r="D70" s="2194" t="s">
        <v>1522</v>
      </c>
      <c r="E70" s="1951"/>
      <c r="F70" s="2007"/>
      <c r="G70" s="2016">
        <f>G71</f>
        <v>166.5</v>
      </c>
    </row>
    <row r="71" spans="1:7" ht="24" customHeight="1">
      <c r="A71" s="2212" t="s">
        <v>252</v>
      </c>
      <c r="B71" s="2253" t="str">
        <f>'Бюд.р.'!A311</f>
        <v>ВРЕМЕННОЕ ТРУДОУСТРОЙСТВО НЕСОВЕРШЕННОЛЕТНИХ В ВОЗРАСТЕ ОТ 14 ДО 18 ЛЕТ В СВОБОДНОЕ ОТ УЧЕБЫ ВРЕМЯ</v>
      </c>
      <c r="C71" s="2231" t="str">
        <f>C70</f>
        <v>04</v>
      </c>
      <c r="D71" s="2196" t="str">
        <f>D70</f>
        <v>01</v>
      </c>
      <c r="E71" s="2197" t="str">
        <f>'Бюд.р.'!D311</f>
        <v>510 02 00</v>
      </c>
      <c r="F71" s="2270"/>
      <c r="G71" s="2205">
        <f>G72</f>
        <v>166.5</v>
      </c>
    </row>
    <row r="72" spans="1:7" ht="12.75">
      <c r="A72" s="2213" t="s">
        <v>905</v>
      </c>
      <c r="B72" s="2252" t="str">
        <f>'Бюд.р.'!A312</f>
        <v>Иные бюджетные ассигнования</v>
      </c>
      <c r="C72" s="2227" t="str">
        <f>C71</f>
        <v>04</v>
      </c>
      <c r="D72" s="2183" t="str">
        <f>D71</f>
        <v>01</v>
      </c>
      <c r="E72" s="2178" t="str">
        <f>E71</f>
        <v>510 02 00</v>
      </c>
      <c r="F72" s="1923">
        <f>'Бюд.р.'!F312</f>
        <v>800</v>
      </c>
      <c r="G72" s="2179">
        <f>'Бюд.р.'!H312</f>
        <v>166.5</v>
      </c>
    </row>
    <row r="73" spans="1:7" ht="15" customHeight="1">
      <c r="A73" s="2210" t="s">
        <v>8</v>
      </c>
      <c r="B73" s="2249" t="str">
        <f>'Бюд.р.'!A321</f>
        <v>Другие вопросы в области национальной экономики</v>
      </c>
      <c r="C73" s="2225" t="str">
        <f>C72</f>
        <v>04</v>
      </c>
      <c r="D73" s="1951">
        <v>12</v>
      </c>
      <c r="E73" s="1951"/>
      <c r="F73" s="2007"/>
      <c r="G73" s="2016">
        <f>G74</f>
        <v>20</v>
      </c>
    </row>
    <row r="74" spans="1:7" ht="22.5" customHeight="1">
      <c r="A74" s="2216" t="s">
        <v>9</v>
      </c>
      <c r="B74" s="2245" t="str">
        <f>'Бюд.р.'!A322</f>
        <v>Целевая программа по содействия развитию малого бизнеса на территории МО</v>
      </c>
      <c r="C74" s="2231" t="str">
        <f>C73</f>
        <v>04</v>
      </c>
      <c r="D74" s="2187">
        <f>D73</f>
        <v>12</v>
      </c>
      <c r="E74" s="2197" t="str">
        <f>'Бюд.р.'!D322</f>
        <v>795 07 00</v>
      </c>
      <c r="F74" s="2270"/>
      <c r="G74" s="2206">
        <f>G75</f>
        <v>20</v>
      </c>
    </row>
    <row r="75" spans="1:7" ht="15.75" customHeight="1">
      <c r="A75" s="2213" t="s">
        <v>49</v>
      </c>
      <c r="B75" s="2279" t="str">
        <f>'Бюд.р.'!A323</f>
        <v>Закупка товаров, работ и услуг  для государственных (муниципальных) нужд</v>
      </c>
      <c r="C75" s="2227" t="str">
        <f>C74</f>
        <v>04</v>
      </c>
      <c r="D75" s="1924">
        <f>D74</f>
        <v>12</v>
      </c>
      <c r="E75" s="2178" t="str">
        <f>E74</f>
        <v>795 07 00</v>
      </c>
      <c r="F75" s="1923">
        <f>'Бюд.р.'!F323</f>
        <v>200</v>
      </c>
      <c r="G75" s="2179">
        <f>'Бюд.р.'!H323</f>
        <v>20</v>
      </c>
    </row>
    <row r="76" spans="1:7" ht="17.25" customHeight="1">
      <c r="A76" s="2210" t="s">
        <v>847</v>
      </c>
      <c r="B76" s="2249" t="str">
        <f>'Бюд.р.'!A327</f>
        <v>ЖИЛИЩНО-КОММУНАЛЬНОЕ ХОЗЯЙСТВО</v>
      </c>
      <c r="C76" s="2225" t="s">
        <v>1530</v>
      </c>
      <c r="D76" s="2194"/>
      <c r="E76" s="1951"/>
      <c r="F76" s="2007"/>
      <c r="G76" s="2793">
        <f>G77</f>
        <v>47725.649</v>
      </c>
    </row>
    <row r="77" spans="1:7" ht="13.5" customHeight="1">
      <c r="A77" s="2210" t="s">
        <v>848</v>
      </c>
      <c r="B77" s="2244" t="str">
        <f>'Бюд.р.'!A328</f>
        <v>Благоустройство</v>
      </c>
      <c r="C77" s="2225" t="s">
        <v>1530</v>
      </c>
      <c r="D77" s="2194" t="s">
        <v>1524</v>
      </c>
      <c r="E77" s="2201"/>
      <c r="F77" s="2273"/>
      <c r="G77" s="2016">
        <f>G78+G80+G82+G84+G86+G88+G90+G92+G94+G96+G98+G100</f>
        <v>47725.649</v>
      </c>
    </row>
    <row r="78" spans="1:7" ht="23.25" customHeight="1">
      <c r="A78" s="2218" t="s">
        <v>523</v>
      </c>
      <c r="B78" s="2253" t="str">
        <f>'Бюд.р.'!A330</f>
        <v>ТЕКУЩИЙ РЕМОНТ ПРИДОМОВЫХ ТЕРРИТОРИЙ И ДВОРОВЫХ ТЕРРИТОРИЙ , ВКЛЮЧАЯ ПРОЕЗДЫ И ВЪЕЗДЫ,ПЕШЕХОДНЫЕ ДОРОЖКИ</v>
      </c>
      <c r="C78" s="2231" t="str">
        <f aca="true" t="shared" si="6" ref="C78:D81">C77</f>
        <v>05</v>
      </c>
      <c r="D78" s="2196" t="str">
        <f t="shared" si="6"/>
        <v>03</v>
      </c>
      <c r="E78" s="2197" t="str">
        <f>'Бюд.р.'!D330</f>
        <v>600 01 01</v>
      </c>
      <c r="F78" s="2272"/>
      <c r="G78" s="2205">
        <f>G79</f>
        <v>32084.176</v>
      </c>
    </row>
    <row r="79" spans="1:7" ht="14.25" customHeight="1">
      <c r="A79" s="2211" t="s">
        <v>524</v>
      </c>
      <c r="B79" s="2252" t="str">
        <f>'Бюд.р.'!A331</f>
        <v>Закупка товаров, работ и услуг  для государственных (муниципальных) нужд</v>
      </c>
      <c r="C79" s="2227" t="str">
        <f t="shared" si="6"/>
        <v>05</v>
      </c>
      <c r="D79" s="2183" t="str">
        <f t="shared" si="6"/>
        <v>03</v>
      </c>
      <c r="E79" s="2178" t="str">
        <f>E78</f>
        <v>600 01 01</v>
      </c>
      <c r="F79" s="1923">
        <f>'Бюд.р.'!F331</f>
        <v>200</v>
      </c>
      <c r="G79" s="2179">
        <f>'Бюд.р.'!H331</f>
        <v>32084.176</v>
      </c>
    </row>
    <row r="80" spans="1:7" ht="24.75" customHeight="1">
      <c r="A80" s="2216" t="s">
        <v>1531</v>
      </c>
      <c r="B80" s="2245" t="str">
        <f>'Бюд.р.'!A339</f>
        <v>ОРГАНИЗАЦИЯ ДОПОЛНИТЕЛЬНЫХ  ПАРКОВОЧНЫХ МЕСТ НА ДВОРОВЫХ ТЕРРИТОРИЯХ</v>
      </c>
      <c r="C80" s="2231" t="str">
        <f t="shared" si="6"/>
        <v>05</v>
      </c>
      <c r="D80" s="2186" t="str">
        <f t="shared" si="6"/>
        <v>03</v>
      </c>
      <c r="E80" s="2197" t="str">
        <f>'Бюд.р.'!D339</f>
        <v>600 01 02</v>
      </c>
      <c r="F80" s="2270"/>
      <c r="G80" s="2206">
        <f>G81</f>
        <v>473.524</v>
      </c>
    </row>
    <row r="81" spans="1:7" ht="15" customHeight="1">
      <c r="A81" s="2211" t="s">
        <v>1566</v>
      </c>
      <c r="B81" s="2252" t="str">
        <f>'Бюд.р.'!A340</f>
        <v>Закупка товаров, работ и услуг  для государственных (муниципальных) нужд</v>
      </c>
      <c r="C81" s="2227" t="str">
        <f t="shared" si="6"/>
        <v>05</v>
      </c>
      <c r="D81" s="2183" t="str">
        <f t="shared" si="6"/>
        <v>03</v>
      </c>
      <c r="E81" s="2178" t="str">
        <f>'Бюд.р.'!D340</f>
        <v>600 01 02</v>
      </c>
      <c r="F81" s="1923">
        <f>'Бюд.р.'!F340</f>
        <v>200</v>
      </c>
      <c r="G81" s="2179">
        <f>'Бюд.р.'!H340</f>
        <v>473.524</v>
      </c>
    </row>
    <row r="82" spans="1:7" ht="12.75">
      <c r="A82" s="2216" t="s">
        <v>1532</v>
      </c>
      <c r="B82" s="2250" t="str">
        <f>'Бюд.р.'!A344</f>
        <v>УСТАНОВКА,СОДЕРЖАНИЕ И РЕМОНТ ОГРАЖДЕНИЙ ГАЗОНОВ </v>
      </c>
      <c r="C82" s="2232" t="s">
        <v>1530</v>
      </c>
      <c r="D82" s="2186" t="s">
        <v>1524</v>
      </c>
      <c r="E82" s="2187" t="str">
        <f>'Бюд.р.'!D344</f>
        <v>600 01 03</v>
      </c>
      <c r="F82" s="2264"/>
      <c r="G82" s="2205">
        <f>G83</f>
        <v>2829.735</v>
      </c>
    </row>
    <row r="83" spans="1:7" ht="16.5" customHeight="1">
      <c r="A83" s="2211" t="s">
        <v>1567</v>
      </c>
      <c r="B83" s="2252" t="str">
        <f>'Бюд.р.'!A345</f>
        <v>Закупка товаров, работ и услуг  для государственных (муниципальных) нужд</v>
      </c>
      <c r="C83" s="2233" t="str">
        <f>C82</f>
        <v>05</v>
      </c>
      <c r="D83" s="2183" t="str">
        <f>D82</f>
        <v>03</v>
      </c>
      <c r="E83" s="2178" t="str">
        <f>E82</f>
        <v>600 01 03</v>
      </c>
      <c r="F83" s="1923">
        <f>'Бюд.р.'!F345</f>
        <v>200</v>
      </c>
      <c r="G83" s="2179">
        <f>'Бюд.р.'!H345</f>
        <v>2829.735</v>
      </c>
    </row>
    <row r="84" spans="1:7" ht="35.25" customHeight="1">
      <c r="A84" s="2216" t="s">
        <v>1533</v>
      </c>
      <c r="B84" s="2245" t="str">
        <f>'Бюд.р.'!A355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84" s="2228" t="str">
        <f aca="true" t="shared" si="7" ref="C84:D86">C83</f>
        <v>05</v>
      </c>
      <c r="D84" s="2186" t="str">
        <f t="shared" si="7"/>
        <v>03</v>
      </c>
      <c r="E84" s="2187" t="str">
        <f>'Бюд.р.'!D355</f>
        <v>600 01 04</v>
      </c>
      <c r="F84" s="2264"/>
      <c r="G84" s="2205">
        <f>G85</f>
        <v>273.738</v>
      </c>
    </row>
    <row r="85" spans="1:7" ht="15.75" customHeight="1">
      <c r="A85" s="2211" t="s">
        <v>1568</v>
      </c>
      <c r="B85" s="2242" t="str">
        <f>'Бюд.р.'!A356</f>
        <v>Закупка товаров, работ и услуг  для государственных (муниципальных) нужд</v>
      </c>
      <c r="C85" s="2230" t="str">
        <f t="shared" si="7"/>
        <v>05</v>
      </c>
      <c r="D85" s="2183" t="str">
        <f t="shared" si="7"/>
        <v>03</v>
      </c>
      <c r="E85" s="2178" t="str">
        <f>E84</f>
        <v>600 01 04</v>
      </c>
      <c r="F85" s="2271">
        <f>'Бюд.р.'!F356</f>
        <v>200</v>
      </c>
      <c r="G85" s="2179">
        <f>'Бюд.р.'!H356</f>
        <v>273.738</v>
      </c>
    </row>
    <row r="86" spans="2:7" ht="12.75" hidden="1">
      <c r="B86" s="2251" t="str">
        <f>'Бюд.р.'!A364</f>
        <v>ОБОРУДОВАНИЕ КОНТЕЙНЕРНЫХ ПЛОЩАДОК НА ТЕРРИТОРИЯХ ДВОРОВ</v>
      </c>
      <c r="C86" s="2228" t="str">
        <f t="shared" si="7"/>
        <v>05</v>
      </c>
      <c r="D86" s="2186" t="str">
        <f t="shared" si="7"/>
        <v>03</v>
      </c>
      <c r="E86" s="2187" t="str">
        <f>'Бюд.р.'!D364</f>
        <v>600 02 01</v>
      </c>
      <c r="F86" s="2264"/>
      <c r="G86" s="2205">
        <f>G87</f>
        <v>0</v>
      </c>
    </row>
    <row r="87" spans="2:7" ht="12.75" hidden="1">
      <c r="B87" s="2252" t="str">
        <f>'Бюд.р.'!A365</f>
        <v>Закупка товаров, работ и услуг  для государственных (муниципальных) нужд</v>
      </c>
      <c r="C87" s="2233" t="s">
        <v>1530</v>
      </c>
      <c r="D87" s="2183" t="s">
        <v>1524</v>
      </c>
      <c r="E87" s="2178" t="str">
        <f>E86</f>
        <v>600 02 01</v>
      </c>
      <c r="F87" s="1923">
        <f>'Бюд.р.'!F365</f>
        <v>200</v>
      </c>
      <c r="G87" s="2179">
        <f>'Бюд.р.'!H365</f>
        <v>0</v>
      </c>
    </row>
    <row r="88" spans="1:7" ht="33.75">
      <c r="A88" s="2212" t="s">
        <v>1534</v>
      </c>
      <c r="B88" s="2245" t="str">
        <f>'Бюд.р.'!A375</f>
        <v>ЛИКВИДАЦИЯ НЕСАНКЦИОНИРОВАННЫХ СВАЛОК БЫТОВЫХ ОТХОДОВ, МУСОРА, УБОРКА ТЕРРИТОРИЙ, ВОДНЫХ АКВАТОРИЙ, ТУПИКОВ И ПРОЕЗДОВ</v>
      </c>
      <c r="C88" s="2232" t="str">
        <f aca="true" t="shared" si="8" ref="C88:D91">C87</f>
        <v>05</v>
      </c>
      <c r="D88" s="2186" t="str">
        <f t="shared" si="8"/>
        <v>03</v>
      </c>
      <c r="E88" s="2197" t="str">
        <f>'Бюд.р.'!D375</f>
        <v>600 02 04</v>
      </c>
      <c r="F88" s="2270"/>
      <c r="G88" s="2206">
        <f>G89</f>
        <v>400</v>
      </c>
    </row>
    <row r="89" spans="1:7" ht="12.75">
      <c r="A89" s="2211" t="s">
        <v>1569</v>
      </c>
      <c r="B89" s="2254" t="str">
        <f>'Бюд.р.'!A376</f>
        <v>Закупка товаров, работ и услуг  для государственных (муниципальных) нужд</v>
      </c>
      <c r="C89" s="2227" t="str">
        <f t="shared" si="8"/>
        <v>05</v>
      </c>
      <c r="D89" s="2183" t="str">
        <f t="shared" si="8"/>
        <v>03</v>
      </c>
      <c r="E89" s="2178" t="str">
        <f>E88</f>
        <v>600 02 04</v>
      </c>
      <c r="F89" s="1923">
        <f>'Бюд.р.'!F376</f>
        <v>200</v>
      </c>
      <c r="G89" s="2179">
        <f>'Бюд.р.'!H376</f>
        <v>400</v>
      </c>
    </row>
    <row r="90" spans="1:7" ht="22.5" customHeight="1">
      <c r="A90" s="2212" t="s">
        <v>1535</v>
      </c>
      <c r="B90" s="2248" t="str">
        <f>'Бюд.р.'!A384</f>
        <v>ОЗЕЛЕНЕНИЕ , СОДЕРЖАНИЕ И РЕМОНТ ТЕРРИТОРИЙ  ЗЕЛЕНЫХ НАСАЖДЕНИЙ ВНУТРИКВАРТАЛЬНОГО ОЗЕЛЕНЕНИЯ, КОМПЕНСАЦИОННОЕ ОЗЕЛЕНЕНИЕ</v>
      </c>
      <c r="C90" s="2231" t="str">
        <f t="shared" si="8"/>
        <v>05</v>
      </c>
      <c r="D90" s="2186" t="str">
        <f t="shared" si="8"/>
        <v>03</v>
      </c>
      <c r="E90" s="2187" t="str">
        <f>'Бюд.р.'!D384</f>
        <v>600 03 01</v>
      </c>
      <c r="F90" s="2264"/>
      <c r="G90" s="2205">
        <f>G91</f>
        <v>5521.383</v>
      </c>
    </row>
    <row r="91" spans="1:7" ht="15" customHeight="1">
      <c r="A91" s="2214" t="s">
        <v>1570</v>
      </c>
      <c r="B91" s="2247" t="str">
        <f>'Бюд.р.'!A385</f>
        <v>Закупка товаров, работ и услуг  для государственных (муниципальных) нужд</v>
      </c>
      <c r="C91" s="2227" t="str">
        <f t="shared" si="8"/>
        <v>05</v>
      </c>
      <c r="D91" s="2183" t="str">
        <f t="shared" si="8"/>
        <v>03</v>
      </c>
      <c r="E91" s="1924" t="str">
        <f>E90</f>
        <v>600 03 01</v>
      </c>
      <c r="F91" s="1925">
        <f>'Бюд.р.'!F385</f>
        <v>200</v>
      </c>
      <c r="G91" s="2181">
        <f>'Бюд.р.'!H385</f>
        <v>5521.383</v>
      </c>
    </row>
    <row r="92" spans="1:7" ht="36" customHeight="1">
      <c r="A92" s="2212" t="s">
        <v>1536</v>
      </c>
      <c r="B92" s="2250" t="str">
        <f>'Бюд.р.'!A394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2" s="2232" t="s">
        <v>1530</v>
      </c>
      <c r="D92" s="2186" t="s">
        <v>1524</v>
      </c>
      <c r="E92" s="2187" t="str">
        <f>'Бюд.р.'!D394</f>
        <v>600 03 02</v>
      </c>
      <c r="F92" s="2264"/>
      <c r="G92" s="2205">
        <f>G93</f>
        <v>300</v>
      </c>
    </row>
    <row r="93" spans="1:7" ht="14.25" customHeight="1">
      <c r="A93" s="2211" t="s">
        <v>1571</v>
      </c>
      <c r="B93" s="2252" t="str">
        <f>'Бюд.р.'!A395</f>
        <v>Закупка товаров, работ и услуг  для государственных (муниципальных) нужд</v>
      </c>
      <c r="C93" s="2233" t="str">
        <f>C92</f>
        <v>05</v>
      </c>
      <c r="D93" s="2183" t="str">
        <f>D92</f>
        <v>03</v>
      </c>
      <c r="E93" s="2178" t="str">
        <f>E92</f>
        <v>600 03 02</v>
      </c>
      <c r="F93" s="1923">
        <f>'Бюд.р.'!F395</f>
        <v>200</v>
      </c>
      <c r="G93" s="2179">
        <f>'Бюд.р.'!H395</f>
        <v>300</v>
      </c>
    </row>
    <row r="94" spans="1:7" ht="36.75" customHeight="1" hidden="1">
      <c r="A94" s="2216" t="s">
        <v>1538</v>
      </c>
      <c r="B94" s="2245" t="str">
        <f>'Бюд.р.'!A394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4" s="2228" t="str">
        <f aca="true" t="shared" si="9" ref="C94:D97">C93</f>
        <v>05</v>
      </c>
      <c r="D94" s="2186" t="str">
        <f t="shared" si="9"/>
        <v>03</v>
      </c>
      <c r="E94" s="2197" t="str">
        <f>'Бюд.р.'!D401</f>
        <v>600 03 04</v>
      </c>
      <c r="F94" s="2270"/>
      <c r="G94" s="2206">
        <f>G95</f>
        <v>0</v>
      </c>
    </row>
    <row r="95" spans="1:7" ht="18" customHeight="1" hidden="1">
      <c r="A95" s="2211" t="s">
        <v>1573</v>
      </c>
      <c r="B95" s="2242" t="str">
        <f>'Бюд.р.'!A402</f>
        <v>Закупка товаров, работ и услуг  для государственных (муниципальных) нужд</v>
      </c>
      <c r="C95" s="2230" t="str">
        <f t="shared" si="9"/>
        <v>05</v>
      </c>
      <c r="D95" s="2183" t="str">
        <f t="shared" si="9"/>
        <v>03</v>
      </c>
      <c r="E95" s="2178" t="str">
        <f>E94</f>
        <v>600 03 04</v>
      </c>
      <c r="F95" s="1923">
        <f>'Бюд.р.'!F402</f>
        <v>200</v>
      </c>
      <c r="G95" s="2179">
        <f>'Бюд.р.'!H402</f>
        <v>0</v>
      </c>
    </row>
    <row r="96" spans="1:7" ht="22.5">
      <c r="A96" s="2212" t="s">
        <v>1537</v>
      </c>
      <c r="B96" s="2241" t="str">
        <f>'Бюд.р.'!A406</f>
        <v>ОРГАНИЗАЦИЯ УЧЕТА ЗЕЛЕНЫХ НАСАЖДЕНИЙ ВНУТРИКВАРТАЛЬНОГО ОЗЕЛЕНЕНИЯ </v>
      </c>
      <c r="C96" s="2231" t="str">
        <f t="shared" si="9"/>
        <v>05</v>
      </c>
      <c r="D96" s="2186" t="str">
        <f t="shared" si="9"/>
        <v>03</v>
      </c>
      <c r="E96" s="2187" t="str">
        <f>'Бюд.р.'!D406</f>
        <v>600 03 05</v>
      </c>
      <c r="F96" s="2264"/>
      <c r="G96" s="2205">
        <f>G97</f>
        <v>150</v>
      </c>
    </row>
    <row r="97" spans="1:7" ht="17.25" customHeight="1">
      <c r="A97" s="2211" t="s">
        <v>1572</v>
      </c>
      <c r="B97" s="2242" t="str">
        <f>'Бюд.р.'!A407</f>
        <v>Закупка товаров, работ и услуг  для государственных (муниципальных) нужд</v>
      </c>
      <c r="C97" s="2227" t="str">
        <f t="shared" si="9"/>
        <v>05</v>
      </c>
      <c r="D97" s="2183" t="str">
        <f t="shared" si="9"/>
        <v>03</v>
      </c>
      <c r="E97" s="2178" t="str">
        <f>E96</f>
        <v>600 03 05</v>
      </c>
      <c r="F97" s="1923">
        <f>'Бюд.р.'!F407</f>
        <v>200</v>
      </c>
      <c r="G97" s="2179">
        <f>'Бюд.р.'!H407</f>
        <v>150</v>
      </c>
    </row>
    <row r="98" spans="1:7" ht="24.75" customHeight="1">
      <c r="A98" s="2212" t="s">
        <v>1538</v>
      </c>
      <c r="B98" s="2255" t="str">
        <f>'Бюд.р.'!A412</f>
        <v>СОЗДАНИЕ ЗОН ОТДЫХА, В ТОМ ЧИСЛЕ ОБУСТРОЙСТВО, СОДЕРЖАНИЕ И УБОРКА ТЕРРИТОРИЙ ДЕТСКИХ ПЛОЩАДОК</v>
      </c>
      <c r="C98" s="2232" t="s">
        <v>1530</v>
      </c>
      <c r="D98" s="2186" t="s">
        <v>1524</v>
      </c>
      <c r="E98" s="2187" t="str">
        <f>'Бюд.р.'!D412</f>
        <v>600 04 01</v>
      </c>
      <c r="F98" s="2264"/>
      <c r="G98" s="2205">
        <f>G99</f>
        <v>4253.659</v>
      </c>
    </row>
    <row r="99" spans="1:7" ht="18" customHeight="1">
      <c r="A99" s="2211" t="s">
        <v>1573</v>
      </c>
      <c r="B99" s="2247" t="str">
        <f>'Бюд.р.'!A413</f>
        <v>Закупка товаров, работ и услуг  для государственных (муниципальных) нужд</v>
      </c>
      <c r="C99" s="2233" t="str">
        <f>C98</f>
        <v>05</v>
      </c>
      <c r="D99" s="2183" t="str">
        <f>D98</f>
        <v>03</v>
      </c>
      <c r="E99" s="2178" t="str">
        <f>E98</f>
        <v>600 04 01</v>
      </c>
      <c r="F99" s="1923">
        <f>'Бюд.р.'!F413</f>
        <v>200</v>
      </c>
      <c r="G99" s="2179">
        <f>'Бюд.р.'!H413</f>
        <v>4253.659</v>
      </c>
    </row>
    <row r="100" spans="1:7" ht="25.5" customHeight="1">
      <c r="A100" s="2212" t="s">
        <v>1539</v>
      </c>
      <c r="B100" s="2255" t="str">
        <f>'Бюд.р.'!A420</f>
        <v>ОБУСТРОЙСТВО, СОДЕРЖАНИЕ И УБОРКА ТЕРРИТОРИЙ СПОРТИВНЫХ ПЛОЩАДОК</v>
      </c>
      <c r="C100" s="2228" t="str">
        <f>C99</f>
        <v>05</v>
      </c>
      <c r="D100" s="2186" t="str">
        <f>D99</f>
        <v>03</v>
      </c>
      <c r="E100" s="2187" t="str">
        <f>'Бюд.р.'!D420</f>
        <v>600 04 02</v>
      </c>
      <c r="F100" s="2264"/>
      <c r="G100" s="2205">
        <f>G101</f>
        <v>1439.434</v>
      </c>
    </row>
    <row r="101" spans="1:7" ht="15" customHeight="1">
      <c r="A101" s="2211" t="s">
        <v>1574</v>
      </c>
      <c r="B101" s="2247" t="str">
        <f>'Бюд.р.'!A421</f>
        <v>Закупка товаров, работ и услуг  для государственных (муниципальных) нужд</v>
      </c>
      <c r="C101" s="2230" t="str">
        <f>C100</f>
        <v>05</v>
      </c>
      <c r="D101" s="2183" t="str">
        <f>D100</f>
        <v>03</v>
      </c>
      <c r="E101" s="2178" t="str">
        <f>E100</f>
        <v>600 04 02</v>
      </c>
      <c r="F101" s="1923">
        <f>'Бюд.р.'!F421</f>
        <v>200</v>
      </c>
      <c r="G101" s="2179">
        <f>'Бюд.р.'!H421</f>
        <v>1439.434</v>
      </c>
    </row>
    <row r="102" spans="1:7" ht="12.75">
      <c r="A102" s="2210">
        <v>5</v>
      </c>
      <c r="B102" s="2244" t="str">
        <f>'Бюд.р.'!A440</f>
        <v>ОБРАЗОВАНИЕ</v>
      </c>
      <c r="C102" s="2225" t="s">
        <v>1527</v>
      </c>
      <c r="D102" s="2194"/>
      <c r="E102" s="1951"/>
      <c r="F102" s="2007"/>
      <c r="G102" s="2793">
        <f>G103+G108+G119</f>
        <v>5246.65</v>
      </c>
    </row>
    <row r="103" spans="1:7" ht="24.75" customHeight="1">
      <c r="A103" s="2210" t="s">
        <v>908</v>
      </c>
      <c r="B103" s="2256" t="str">
        <f>'Бюд.р.'!A441</f>
        <v>Профессиональная подготовка, переподготовка и повышение квалификации
</v>
      </c>
      <c r="C103" s="2225" t="s">
        <v>1527</v>
      </c>
      <c r="D103" s="2194" t="s">
        <v>1530</v>
      </c>
      <c r="E103" s="1951"/>
      <c r="F103" s="2007"/>
      <c r="G103" s="2016">
        <f>G104+G106</f>
        <v>255</v>
      </c>
    </row>
    <row r="104" spans="1:7" ht="35.25" customHeight="1">
      <c r="A104" s="2212" t="s">
        <v>119</v>
      </c>
      <c r="B104" s="2250" t="str">
        <f>'Бюд.р.'!A444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04" s="2228" t="str">
        <f>C103</f>
        <v>07</v>
      </c>
      <c r="D104" s="2186" t="str">
        <f>D103</f>
        <v>05</v>
      </c>
      <c r="E104" s="2187" t="str">
        <f>'Бюд.р.'!D444</f>
        <v>428 01 01</v>
      </c>
      <c r="F104" s="2264"/>
      <c r="G104" s="2205">
        <f>G105</f>
        <v>17</v>
      </c>
    </row>
    <row r="105" spans="1:7" ht="15" customHeight="1">
      <c r="A105" s="2214" t="s">
        <v>1575</v>
      </c>
      <c r="B105" s="2247" t="str">
        <f>'Бюд.р.'!A445</f>
        <v>Закупка товаров, работ и услуг  для государственных (муниципальных) нужд</v>
      </c>
      <c r="C105" s="2227" t="s">
        <v>1527</v>
      </c>
      <c r="D105" s="2183" t="s">
        <v>1530</v>
      </c>
      <c r="E105" s="2178" t="str">
        <f>'Бюд.р.'!D445</f>
        <v>428 01 01</v>
      </c>
      <c r="F105" s="1923">
        <f>'Бюд.р.'!F445</f>
        <v>200</v>
      </c>
      <c r="G105" s="2179">
        <f>'Бюд.р.'!H445</f>
        <v>17</v>
      </c>
    </row>
    <row r="106" spans="1:7" ht="21.75" customHeight="1">
      <c r="A106" s="2212" t="s">
        <v>1576</v>
      </c>
      <c r="B106" s="2250" t="str">
        <f>'Бюд.р.'!A449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106" s="2228" t="str">
        <f>C105</f>
        <v>07</v>
      </c>
      <c r="D106" s="2186" t="str">
        <f>D105</f>
        <v>05</v>
      </c>
      <c r="E106" s="2187" t="str">
        <f>'Бюд.р.'!D449</f>
        <v>428 01 02</v>
      </c>
      <c r="F106" s="2264"/>
      <c r="G106" s="2205">
        <f>G107</f>
        <v>238</v>
      </c>
    </row>
    <row r="107" spans="1:7" ht="13.5" customHeight="1">
      <c r="A107" s="2214" t="s">
        <v>1577</v>
      </c>
      <c r="B107" s="2278" t="str">
        <f>'Бюд.р.'!A450</f>
        <v>Закупка товаров, работ и услуг  для государственных (муниципальных) нужд</v>
      </c>
      <c r="C107" s="2227" t="str">
        <f aca="true" t="shared" si="10" ref="C107:C118">C106</f>
        <v>07</v>
      </c>
      <c r="D107" s="2183" t="str">
        <f aca="true" t="shared" si="11" ref="D107:D118">D106</f>
        <v>05</v>
      </c>
      <c r="E107" s="2178" t="str">
        <f>E106</f>
        <v>428 01 02</v>
      </c>
      <c r="F107" s="1923">
        <f>'Бюд.р.'!F450</f>
        <v>200</v>
      </c>
      <c r="G107" s="2179">
        <f>'Бюд.р.'!H450</f>
        <v>238</v>
      </c>
    </row>
    <row r="108" spans="1:7" ht="13.5" customHeight="1">
      <c r="A108" s="2210" t="s">
        <v>1545</v>
      </c>
      <c r="B108" s="2244" t="str">
        <f>'Бюд.р.'!A454</f>
        <v>Молодежная политика и оздоровление детей</v>
      </c>
      <c r="C108" s="2225" t="str">
        <f t="shared" si="10"/>
        <v>07</v>
      </c>
      <c r="D108" s="2194" t="s">
        <v>1527</v>
      </c>
      <c r="E108" s="2201"/>
      <c r="F108" s="2273"/>
      <c r="G108" s="2016">
        <f>G109+G111+G113+G115+G117</f>
        <v>4605.15</v>
      </c>
    </row>
    <row r="109" spans="1:7" ht="22.5" customHeight="1">
      <c r="A109" s="2219" t="s">
        <v>561</v>
      </c>
      <c r="B109" s="2253" t="str">
        <f>'Бюд.р.'!A455</f>
        <v>Целевая программа по участию в реализации мер по профилактике дорожно-транспортного травматизма на территории МО </v>
      </c>
      <c r="C109" s="2228" t="str">
        <f>C106</f>
        <v>07</v>
      </c>
      <c r="D109" s="2186" t="str">
        <f>D106</f>
        <v>05</v>
      </c>
      <c r="E109" s="2197" t="str">
        <f>'Бюд.р.'!D459</f>
        <v>795 01 00</v>
      </c>
      <c r="F109" s="2272"/>
      <c r="G109" s="2205">
        <f>G110</f>
        <v>747.5</v>
      </c>
    </row>
    <row r="110" spans="1:7" ht="13.5" customHeight="1">
      <c r="A110" s="2211" t="s">
        <v>1578</v>
      </c>
      <c r="B110" s="2252" t="str">
        <f>'Бюд.р.'!A456</f>
        <v>Закупка товаров, работ и услуг  для государственных (муниципальных) нужд</v>
      </c>
      <c r="C110" s="2227" t="str">
        <f t="shared" si="10"/>
        <v>07</v>
      </c>
      <c r="D110" s="2183" t="str">
        <f t="shared" si="11"/>
        <v>05</v>
      </c>
      <c r="E110" s="2178" t="str">
        <f>E109</f>
        <v>795 01 00</v>
      </c>
      <c r="F110" s="1923">
        <f>'Бюд.р.'!F456</f>
        <v>200</v>
      </c>
      <c r="G110" s="2179">
        <f>'Бюд.р.'!H456</f>
        <v>747.5</v>
      </c>
    </row>
    <row r="111" spans="1:7" ht="35.25" customHeight="1">
      <c r="A111" s="2219" t="s">
        <v>561</v>
      </c>
      <c r="B111" s="2253" t="str">
        <f>Пцс!B53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11" s="2228" t="str">
        <f>C108</f>
        <v>07</v>
      </c>
      <c r="D111" s="2186" t="str">
        <f>D108</f>
        <v>07</v>
      </c>
      <c r="E111" s="2197" t="str">
        <f>Пцс!C53</f>
        <v>795 04 00</v>
      </c>
      <c r="F111" s="2272"/>
      <c r="G111" s="2205">
        <f>G112</f>
        <v>95</v>
      </c>
    </row>
    <row r="112" spans="1:7" ht="13.5" customHeight="1">
      <c r="A112" s="2211" t="s">
        <v>1578</v>
      </c>
      <c r="B112" s="2252" t="str">
        <f>'Бюд.р.'!A462</f>
        <v>Закупка товаров, работ и услуг  для государственных (муниципальных) нужд</v>
      </c>
      <c r="C112" s="2227" t="str">
        <f t="shared" si="10"/>
        <v>07</v>
      </c>
      <c r="D112" s="2183" t="str">
        <f t="shared" si="11"/>
        <v>07</v>
      </c>
      <c r="E112" s="2178" t="str">
        <f>E111</f>
        <v>795 04 00</v>
      </c>
      <c r="F112" s="1923">
        <f>'Бюд.р.'!F462</f>
        <v>200</v>
      </c>
      <c r="G112" s="2179">
        <f>'Бюд.р.'!H462</f>
        <v>95</v>
      </c>
    </row>
    <row r="113" spans="1:7" ht="22.5" customHeight="1">
      <c r="A113" s="2219" t="s">
        <v>561</v>
      </c>
      <c r="B113" s="2253" t="str">
        <f>'Бюд.р.'!A466</f>
        <v>Целевая программа по военно-патриотическому воспитанию граждан муниципального образования</v>
      </c>
      <c r="C113" s="2228" t="str">
        <f>C108</f>
        <v>07</v>
      </c>
      <c r="D113" s="2186" t="str">
        <f>D108</f>
        <v>07</v>
      </c>
      <c r="E113" s="2197" t="str">
        <f>'Бюд.р.'!D466</f>
        <v>795 08 00</v>
      </c>
      <c r="F113" s="2272"/>
      <c r="G113" s="2205">
        <f>G114</f>
        <v>1545.45</v>
      </c>
    </row>
    <row r="114" spans="1:7" ht="15" customHeight="1">
      <c r="A114" s="2211" t="s">
        <v>1578</v>
      </c>
      <c r="B114" s="2252" t="str">
        <f>'Бюд.р.'!A475</f>
        <v>Закупка товаров, работ и услуг  для государственных (муниципальных) нужд</v>
      </c>
      <c r="C114" s="2227" t="str">
        <f t="shared" si="10"/>
        <v>07</v>
      </c>
      <c r="D114" s="2183" t="str">
        <f t="shared" si="11"/>
        <v>07</v>
      </c>
      <c r="E114" s="2178" t="str">
        <f>E113</f>
        <v>795 08 00</v>
      </c>
      <c r="F114" s="1923">
        <f>'Бюд.р.'!F475</f>
        <v>200</v>
      </c>
      <c r="G114" s="2179">
        <f>'Бюд.р.'!H467</f>
        <v>1545.45</v>
      </c>
    </row>
    <row r="115" spans="1:7" ht="27" customHeight="1">
      <c r="A115" s="2212" t="s">
        <v>1546</v>
      </c>
      <c r="B115" s="2255" t="str">
        <f>'Бюд.р.'!A474</f>
        <v>Целевая программа по организации и проведению досуговых мероприятий для жителей МО МО Озеро Долгое </v>
      </c>
      <c r="C115" s="2228" t="str">
        <f t="shared" si="10"/>
        <v>07</v>
      </c>
      <c r="D115" s="2186" t="str">
        <f t="shared" si="11"/>
        <v>07</v>
      </c>
      <c r="E115" s="2187" t="str">
        <f>'Бюд.р.'!D474</f>
        <v>795 06 00</v>
      </c>
      <c r="F115" s="2264"/>
      <c r="G115" s="2205">
        <f>G116</f>
        <v>2117.2</v>
      </c>
    </row>
    <row r="116" spans="1:7" ht="13.5" customHeight="1">
      <c r="A116" s="2211" t="s">
        <v>1579</v>
      </c>
      <c r="B116" s="2278" t="str">
        <f>'Бюд.р.'!A475</f>
        <v>Закупка товаров, работ и услуг  для государственных (муниципальных) нужд</v>
      </c>
      <c r="C116" s="2227" t="str">
        <f t="shared" si="10"/>
        <v>07</v>
      </c>
      <c r="D116" s="2183" t="str">
        <f t="shared" si="11"/>
        <v>07</v>
      </c>
      <c r="E116" s="2180" t="str">
        <f>E115</f>
        <v>795 06 00</v>
      </c>
      <c r="F116" s="2271">
        <f>'Бюд.р.'!F475</f>
        <v>200</v>
      </c>
      <c r="G116" s="2179">
        <f>'Бюд.р.'!H475</f>
        <v>2117.2</v>
      </c>
    </row>
    <row r="117" spans="1:7" ht="35.25" customHeight="1">
      <c r="A117" s="2212" t="s">
        <v>1546</v>
      </c>
      <c r="B117" s="2255" t="str">
        <f>'Бюд.р.'!A483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117" s="2228" t="str">
        <f t="shared" si="10"/>
        <v>07</v>
      </c>
      <c r="D117" s="2186" t="str">
        <f t="shared" si="11"/>
        <v>07</v>
      </c>
      <c r="E117" s="2187" t="str">
        <f>E118</f>
        <v>795 05 00</v>
      </c>
      <c r="F117" s="2264"/>
      <c r="G117" s="2205">
        <f>G118</f>
        <v>100</v>
      </c>
    </row>
    <row r="118" spans="1:7" ht="13.5" customHeight="1">
      <c r="A118" s="2211" t="s">
        <v>1579</v>
      </c>
      <c r="B118" s="2278" t="str">
        <f>'Бюд.р.'!A484</f>
        <v>Закупка товаров, работ и услуг  для государственных (муниципальных) нужд</v>
      </c>
      <c r="C118" s="2227" t="str">
        <f t="shared" si="10"/>
        <v>07</v>
      </c>
      <c r="D118" s="2183" t="str">
        <f t="shared" si="11"/>
        <v>07</v>
      </c>
      <c r="E118" s="2180" t="str">
        <f>'Бюд.р.'!D484</f>
        <v>795 05 00</v>
      </c>
      <c r="F118" s="2271">
        <f>'Бюд.р.'!F484</f>
        <v>200</v>
      </c>
      <c r="G118" s="2179">
        <f>'Бюд.р.'!H484</f>
        <v>100</v>
      </c>
    </row>
    <row r="119" spans="1:7" ht="12" customHeight="1">
      <c r="A119" s="2220" t="s">
        <v>16</v>
      </c>
      <c r="B119" s="2244" t="str">
        <f>'Бюд.р.'!A490</f>
        <v>Другие вопросы в области образования</v>
      </c>
      <c r="C119" s="2225" t="s">
        <v>1527</v>
      </c>
      <c r="D119" s="2194" t="s">
        <v>1528</v>
      </c>
      <c r="E119" s="1951"/>
      <c r="F119" s="2007"/>
      <c r="G119" s="2016">
        <f>G120+G122</f>
        <v>386.5</v>
      </c>
    </row>
    <row r="120" spans="1:7" ht="24.75" customHeight="1">
      <c r="A120" s="2221" t="s">
        <v>17</v>
      </c>
      <c r="B120" s="2241" t="str">
        <f>'Бюд.р.'!A491</f>
        <v>Целевая программа по участию в реализации мер по профилактике дорожно-транспортного травматизма на территории МО </v>
      </c>
      <c r="C120" s="2228" t="str">
        <f aca="true" t="shared" si="12" ref="C120:D123">C119</f>
        <v>07</v>
      </c>
      <c r="D120" s="2186" t="str">
        <f t="shared" si="12"/>
        <v>09</v>
      </c>
      <c r="E120" s="2187" t="str">
        <f>'Бюд.р.'!D491</f>
        <v>795 01 00</v>
      </c>
      <c r="F120" s="2272"/>
      <c r="G120" s="2205">
        <f>G121</f>
        <v>160</v>
      </c>
    </row>
    <row r="121" spans="1:7" ht="15" customHeight="1">
      <c r="A121" s="2211" t="s">
        <v>1580</v>
      </c>
      <c r="B121" s="2278" t="str">
        <f>'Бюд.р.'!A492</f>
        <v>Закупка товаров, работ и услуг  для государственных (муниципальных) нужд</v>
      </c>
      <c r="C121" s="2227" t="str">
        <f t="shared" si="12"/>
        <v>07</v>
      </c>
      <c r="D121" s="2183" t="str">
        <f t="shared" si="12"/>
        <v>09</v>
      </c>
      <c r="E121" s="2178" t="str">
        <f>E120</f>
        <v>795 01 00</v>
      </c>
      <c r="F121" s="1923">
        <f>'Бюд.р.'!F492</f>
        <v>200</v>
      </c>
      <c r="G121" s="2179">
        <f>'Бюд.р.'!H492</f>
        <v>160</v>
      </c>
    </row>
    <row r="122" spans="1:7" ht="23.25" customHeight="1">
      <c r="A122" s="2219" t="s">
        <v>1547</v>
      </c>
      <c r="B122" s="2245" t="str">
        <f>'Бюд.р.'!A500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2" s="2228" t="str">
        <f t="shared" si="12"/>
        <v>07</v>
      </c>
      <c r="D122" s="2186" t="str">
        <f t="shared" si="12"/>
        <v>09</v>
      </c>
      <c r="E122" s="2187" t="str">
        <f>'Бюд.р.'!D500</f>
        <v>795 04 00</v>
      </c>
      <c r="F122" s="2264"/>
      <c r="G122" s="2205">
        <f>G123</f>
        <v>226.5</v>
      </c>
    </row>
    <row r="123" spans="1:7" ht="16.5" customHeight="1">
      <c r="A123" s="2211" t="s">
        <v>1581</v>
      </c>
      <c r="B123" s="2242" t="str">
        <f>'Бюд.р.'!A501</f>
        <v>Закупка товаров, работ и услуг  для государственных (муниципальных) нужд</v>
      </c>
      <c r="C123" s="2227" t="str">
        <f t="shared" si="12"/>
        <v>07</v>
      </c>
      <c r="D123" s="2183" t="str">
        <f t="shared" si="12"/>
        <v>09</v>
      </c>
      <c r="E123" s="2178" t="str">
        <f>E122</f>
        <v>795 04 00</v>
      </c>
      <c r="F123" s="1923">
        <f>'Бюд.р.'!F501</f>
        <v>200</v>
      </c>
      <c r="G123" s="2179">
        <f>'Бюд.р.'!H501</f>
        <v>226.5</v>
      </c>
    </row>
    <row r="124" spans="1:7" ht="17.25" customHeight="1">
      <c r="A124" s="2220" t="s">
        <v>383</v>
      </c>
      <c r="B124" s="2249" t="str">
        <f>'Бюд.р.'!A506</f>
        <v>КУЛЬТУРА, КИНЕМАТОГРАФИЯ </v>
      </c>
      <c r="C124" s="2225" t="s">
        <v>1548</v>
      </c>
      <c r="D124" s="2194"/>
      <c r="E124" s="1951"/>
      <c r="F124" s="2007"/>
      <c r="G124" s="2793">
        <f>G125+G128</f>
        <v>13343.5</v>
      </c>
    </row>
    <row r="125" spans="1:7" ht="12.75">
      <c r="A125" s="2220" t="s">
        <v>909</v>
      </c>
      <c r="B125" s="2258" t="str">
        <f>'Бюд.р.'!A507</f>
        <v>Культура</v>
      </c>
      <c r="C125" s="2225" t="s">
        <v>1548</v>
      </c>
      <c r="D125" s="2194" t="s">
        <v>1522</v>
      </c>
      <c r="E125" s="1951"/>
      <c r="F125" s="2007"/>
      <c r="G125" s="2016">
        <f>G126</f>
        <v>11143.5</v>
      </c>
    </row>
    <row r="126" spans="1:7" ht="25.5" customHeight="1">
      <c r="A126" s="2290" t="s">
        <v>120</v>
      </c>
      <c r="B126" s="2245" t="str">
        <f>'Бюд.р.'!A508</f>
        <v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26" s="2228" t="str">
        <f>C125</f>
        <v>08</v>
      </c>
      <c r="D126" s="2186" t="str">
        <f>D125</f>
        <v>01</v>
      </c>
      <c r="E126" s="2187" t="str">
        <f>'Бюд.р.'!D508</f>
        <v>795 09 00</v>
      </c>
      <c r="F126" s="2264"/>
      <c r="G126" s="2205">
        <f>G127</f>
        <v>11143.5</v>
      </c>
    </row>
    <row r="127" spans="1:7" ht="15" customHeight="1">
      <c r="A127" s="2222" t="s">
        <v>167</v>
      </c>
      <c r="B127" s="2242" t="str">
        <f>'Бюд.р.'!A509</f>
        <v>Закупка товаров, работ и услуг  для государственных (муниципальных) нужд</v>
      </c>
      <c r="C127" s="2227" t="s">
        <v>1548</v>
      </c>
      <c r="D127" s="2183" t="s">
        <v>1522</v>
      </c>
      <c r="E127" s="2178" t="str">
        <f>E126</f>
        <v>795 09 00</v>
      </c>
      <c r="F127" s="1923">
        <f>'Бюд.р.'!F509</f>
        <v>200</v>
      </c>
      <c r="G127" s="2179">
        <f>'Бюд.р.'!H509</f>
        <v>11143.5</v>
      </c>
    </row>
    <row r="128" spans="1:7" ht="14.25" customHeight="1">
      <c r="A128" s="2220" t="s">
        <v>997</v>
      </c>
      <c r="B128" s="2259" t="str">
        <f>'Бюд.р.'!A516</f>
        <v>Другие вопросы в области культуры, кинематографии</v>
      </c>
      <c r="C128" s="2225" t="s">
        <v>1548</v>
      </c>
      <c r="D128" s="2194" t="s">
        <v>1525</v>
      </c>
      <c r="E128" s="1951"/>
      <c r="F128" s="2007"/>
      <c r="G128" s="2016">
        <f>G129+G131</f>
        <v>2200</v>
      </c>
    </row>
    <row r="129" spans="1:7" ht="22.5">
      <c r="A129" s="2212" t="s">
        <v>10</v>
      </c>
      <c r="B129" s="2248" t="str">
        <f>'Бюд.р.'!A517</f>
        <v>Целевая программа по организации и проведению досуговых мероприятий для жителей МО МО Озеро Долгое </v>
      </c>
      <c r="C129" s="2228" t="s">
        <v>1548</v>
      </c>
      <c r="D129" s="2186" t="s">
        <v>1525</v>
      </c>
      <c r="E129" s="2187" t="str">
        <f>'Бюд.р.'!D517</f>
        <v>795 06 00</v>
      </c>
      <c r="F129" s="2264"/>
      <c r="G129" s="2205">
        <f>G130</f>
        <v>1969</v>
      </c>
    </row>
    <row r="130" spans="1:7" ht="17.25" customHeight="1">
      <c r="A130" s="2223" t="s">
        <v>1582</v>
      </c>
      <c r="B130" s="2247" t="str">
        <f>'Бюд.р.'!A518</f>
        <v>Закупка товаров, работ и услуг  для государственных (муниципальных) нужд</v>
      </c>
      <c r="C130" s="2227" t="str">
        <f>C129</f>
        <v>08</v>
      </c>
      <c r="D130" s="2183" t="s">
        <v>1525</v>
      </c>
      <c r="E130" s="2178" t="str">
        <f>E129</f>
        <v>795 06 00</v>
      </c>
      <c r="F130" s="1923">
        <f>'Бюд.р.'!F518</f>
        <v>200</v>
      </c>
      <c r="G130" s="2179">
        <f>'Бюд.р.'!H518</f>
        <v>1969</v>
      </c>
    </row>
    <row r="131" spans="1:7" ht="23.25" customHeight="1">
      <c r="A131" s="2212" t="s">
        <v>10</v>
      </c>
      <c r="B131" s="2248" t="str">
        <f>'Бюд.р.'!A523</f>
        <v>Целевая программа по военно-патриотическому воспитанию граждан муниципального образования</v>
      </c>
      <c r="C131" s="2228" t="s">
        <v>1548</v>
      </c>
      <c r="D131" s="2186" t="s">
        <v>1525</v>
      </c>
      <c r="E131" s="2187" t="str">
        <f>E132</f>
        <v>795 08 00</v>
      </c>
      <c r="F131" s="2264"/>
      <c r="G131" s="2205">
        <f>G132</f>
        <v>231</v>
      </c>
    </row>
    <row r="132" spans="1:7" ht="17.25" customHeight="1">
      <c r="A132" s="2223" t="s">
        <v>1582</v>
      </c>
      <c r="B132" s="2247" t="str">
        <f>'Бюд.р.'!A524</f>
        <v>Закупка товаров, работ и услуг  для государственных (муниципальных) нужд</v>
      </c>
      <c r="C132" s="2227" t="str">
        <f>C131</f>
        <v>08</v>
      </c>
      <c r="D132" s="2183" t="s">
        <v>1525</v>
      </c>
      <c r="E132" s="2178" t="str">
        <f>'Бюд.р.'!D524</f>
        <v>795 08 00</v>
      </c>
      <c r="F132" s="1923">
        <f>'Бюд.р.'!F524</f>
        <v>200</v>
      </c>
      <c r="G132" s="2179">
        <f>'Бюд.р.'!H524</f>
        <v>231</v>
      </c>
    </row>
    <row r="133" spans="1:7" ht="17.25" customHeight="1">
      <c r="A133" s="2220" t="s">
        <v>384</v>
      </c>
      <c r="B133" s="2249" t="str">
        <f>'Бюд.р.'!A528</f>
        <v>СОЦИАЛЬНАЯ ПОЛИТИКА</v>
      </c>
      <c r="C133" s="2225" t="s">
        <v>460</v>
      </c>
      <c r="D133" s="2194"/>
      <c r="E133" s="1951"/>
      <c r="F133" s="2007"/>
      <c r="G133" s="2793">
        <f>G134+G137</f>
        <v>17252.872</v>
      </c>
    </row>
    <row r="134" spans="1:7" ht="18.75" customHeight="1">
      <c r="A134" s="2220" t="s">
        <v>128</v>
      </c>
      <c r="B134" s="2249" t="str">
        <f>'Бюд.р.'!A529</f>
        <v>Социальное обеспечение населения</v>
      </c>
      <c r="C134" s="2225" t="s">
        <v>460</v>
      </c>
      <c r="D134" s="2194" t="s">
        <v>1524</v>
      </c>
      <c r="E134" s="1951"/>
      <c r="F134" s="2007"/>
      <c r="G134" s="2016">
        <f>G135</f>
        <v>970.2</v>
      </c>
    </row>
    <row r="135" spans="1:7" ht="24.75" customHeight="1">
      <c r="A135" s="2221" t="s">
        <v>1365</v>
      </c>
      <c r="B135" s="2248" t="str">
        <f>'Бюд.р.'!A530</f>
        <v>РАСХОДЫ НА ПРЕДОСТАВЛЕНИЕ ДОПЛАТ К ПЕНСИИ ЛИЦАМ, ЗАМЕЩАВШИМ МУНИЦИПАЛЬНЫЕ ДОЛЖНОСТИ И ДОЛЖНОСТИ МУНИЦИПАЛЬНОЙ СЛУЖБЫ</v>
      </c>
      <c r="C135" s="2228" t="str">
        <f>C134</f>
        <v>10</v>
      </c>
      <c r="D135" s="2186" t="str">
        <f>D134</f>
        <v>03</v>
      </c>
      <c r="E135" s="2187" t="str">
        <f>'Бюд.р.'!D530</f>
        <v>505 01 00</v>
      </c>
      <c r="F135" s="2268"/>
      <c r="G135" s="2205">
        <f>G136</f>
        <v>970.2</v>
      </c>
    </row>
    <row r="136" spans="1:7" ht="12.75">
      <c r="A136" s="2223" t="s">
        <v>1415</v>
      </c>
      <c r="B136" s="2247" t="str">
        <f>'Бюд.р.'!A531</f>
        <v>Социальное обеспечение и иные выплаты населению</v>
      </c>
      <c r="C136" s="2234">
        <v>10</v>
      </c>
      <c r="D136" s="2183" t="s">
        <v>1525</v>
      </c>
      <c r="E136" s="2178" t="str">
        <f>E135</f>
        <v>505 01 00</v>
      </c>
      <c r="F136" s="1923">
        <f>'Бюд.р.'!F531</f>
        <v>300</v>
      </c>
      <c r="G136" s="2179">
        <f>'Бюд.р.'!H531</f>
        <v>970.2</v>
      </c>
    </row>
    <row r="137" spans="1:7" ht="12.75">
      <c r="A137" s="2220" t="s">
        <v>1418</v>
      </c>
      <c r="B137" s="2258" t="str">
        <f>'Бюд.р.'!A535</f>
        <v>Охрана семьи и детства</v>
      </c>
      <c r="C137" s="2235">
        <v>10</v>
      </c>
      <c r="D137" s="2194" t="s">
        <v>1525</v>
      </c>
      <c r="E137" s="1951"/>
      <c r="F137" s="2274"/>
      <c r="G137" s="2016">
        <f>G138+G141+G143</f>
        <v>16282.671999999999</v>
      </c>
    </row>
    <row r="138" spans="1:7" ht="35.25" customHeight="1">
      <c r="A138" s="2221" t="s">
        <v>1419</v>
      </c>
      <c r="B138" s="2248" t="str">
        <f>'Бюд.р.'!A536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38" s="2236">
        <v>10</v>
      </c>
      <c r="D138" s="2186" t="s">
        <v>1525</v>
      </c>
      <c r="E138" s="2187" t="str">
        <f>'Бюд.р.'!D536</f>
        <v>002 80 31</v>
      </c>
      <c r="F138" s="2268"/>
      <c r="G138" s="2205">
        <f>SUM(G139:G140)</f>
        <v>4515.072</v>
      </c>
    </row>
    <row r="139" spans="1:7" ht="39" customHeight="1">
      <c r="A139" s="2223" t="s">
        <v>1583</v>
      </c>
      <c r="B139" s="2247" t="str">
        <f>'Бюд.р.'!A537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9" s="2234">
        <v>10</v>
      </c>
      <c r="D139" s="2183" t="str">
        <f>D138</f>
        <v>04</v>
      </c>
      <c r="E139" s="2178" t="str">
        <f>E138</f>
        <v>002 80 31</v>
      </c>
      <c r="F139" s="1923">
        <f>'Бюд.р.'!F537</f>
        <v>100</v>
      </c>
      <c r="G139" s="2179">
        <f>'Бюд.р.'!H537</f>
        <v>4209.072</v>
      </c>
    </row>
    <row r="140" spans="1:7" ht="15.75" customHeight="1">
      <c r="A140" s="2222" t="s">
        <v>1584</v>
      </c>
      <c r="B140" s="2247" t="str">
        <f>'Бюд.р.'!A543</f>
        <v>Закупка товаров, работ и услуг  для государственных (муниципальных) нужд</v>
      </c>
      <c r="C140" s="2234">
        <f>C139</f>
        <v>10</v>
      </c>
      <c r="D140" s="2183" t="str">
        <f>D139</f>
        <v>04</v>
      </c>
      <c r="E140" s="2178" t="str">
        <f>E139</f>
        <v>002 80 31</v>
      </c>
      <c r="F140" s="2267">
        <f>'Бюд.р.'!F543</f>
        <v>200</v>
      </c>
      <c r="G140" s="2181">
        <f>'Бюд.р.'!H543</f>
        <v>305.99999999999994</v>
      </c>
    </row>
    <row r="141" spans="1:7" ht="36" customHeight="1">
      <c r="A141" s="2219" t="s">
        <v>1550</v>
      </c>
      <c r="B141" s="2245" t="str">
        <f>'Бюд.р.'!A551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41" s="2236">
        <f>C140</f>
        <v>10</v>
      </c>
      <c r="D141" s="2186" t="str">
        <f>D140</f>
        <v>04</v>
      </c>
      <c r="E141" s="2187" t="str">
        <f>'Бюд.р.'!D551</f>
        <v>511 80 32</v>
      </c>
      <c r="F141" s="2264"/>
      <c r="G141" s="2205">
        <f>G142</f>
        <v>9259.8</v>
      </c>
    </row>
    <row r="142" spans="1:7" ht="12.75">
      <c r="A142" s="2222" t="s">
        <v>1585</v>
      </c>
      <c r="B142" s="2257" t="str">
        <f>'Бюд.р.'!A552</f>
        <v>Социальное обеспечение и иные выплаты населению</v>
      </c>
      <c r="C142" s="2234">
        <f>C141</f>
        <v>10</v>
      </c>
      <c r="D142" s="2183" t="str">
        <f>D141</f>
        <v>04</v>
      </c>
      <c r="E142" s="2178" t="str">
        <f>E141</f>
        <v>511 80 32</v>
      </c>
      <c r="F142" s="2267">
        <f>'Бюд.р.'!F552</f>
        <v>300</v>
      </c>
      <c r="G142" s="2179">
        <f>'Бюд.р.'!H552</f>
        <v>9259.8</v>
      </c>
    </row>
    <row r="143" spans="1:7" ht="36" customHeight="1">
      <c r="A143" s="2219" t="s">
        <v>1551</v>
      </c>
      <c r="B143" s="2245" t="str">
        <f>'Бюд.р.'!A556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43" s="2236">
        <f>C142</f>
        <v>10</v>
      </c>
      <c r="D143" s="2186" t="str">
        <f>D142</f>
        <v>04</v>
      </c>
      <c r="E143" s="2187" t="str">
        <f>'Бюд.р.'!D556</f>
        <v>511 80 33</v>
      </c>
      <c r="F143" s="2264"/>
      <c r="G143" s="2205">
        <f>G144</f>
        <v>2507.8</v>
      </c>
    </row>
    <row r="144" spans="1:7" ht="12.75">
      <c r="A144" s="2222" t="s">
        <v>1586</v>
      </c>
      <c r="B144" s="2243" t="str">
        <f>'Бюд.р.'!A557</f>
        <v>Социальное обеспечение и иные выплаты населению</v>
      </c>
      <c r="C144" s="2234">
        <f>C143</f>
        <v>10</v>
      </c>
      <c r="D144" s="2183" t="str">
        <f>D143</f>
        <v>04</v>
      </c>
      <c r="E144" s="2178" t="str">
        <f>E143</f>
        <v>511 80 33</v>
      </c>
      <c r="F144" s="2267">
        <f>'Бюд.р.'!F557</f>
        <v>300</v>
      </c>
      <c r="G144" s="2179">
        <f>'Бюд.р.'!H557</f>
        <v>2507.8</v>
      </c>
    </row>
    <row r="145" spans="1:7" ht="16.5" customHeight="1">
      <c r="A145" s="2220" t="s">
        <v>1000</v>
      </c>
      <c r="B145" s="2244" t="str">
        <f>'Бюд.р.'!A569</f>
        <v> ФИЗИЧЕСКАЯ КУЛЬТУРА И СПОРТ</v>
      </c>
      <c r="C145" s="2225" t="s">
        <v>124</v>
      </c>
      <c r="D145" s="2194"/>
      <c r="E145" s="1951"/>
      <c r="F145" s="2007"/>
      <c r="G145" s="2793">
        <f>G146</f>
        <v>4092.7</v>
      </c>
    </row>
    <row r="146" spans="1:7" ht="19.5" customHeight="1">
      <c r="A146" s="2220" t="s">
        <v>121</v>
      </c>
      <c r="B146" s="2249" t="str">
        <f>'Бюд.р.'!A570</f>
        <v>Массовый спорт</v>
      </c>
      <c r="C146" s="2225" t="s">
        <v>124</v>
      </c>
      <c r="D146" s="2194" t="s">
        <v>1523</v>
      </c>
      <c r="E146" s="1951"/>
      <c r="F146" s="2007"/>
      <c r="G146" s="2016">
        <f>G147</f>
        <v>4092.7</v>
      </c>
    </row>
    <row r="147" spans="1:7" ht="46.5" customHeight="1">
      <c r="A147" s="2219" t="s">
        <v>1366</v>
      </c>
      <c r="B147" s="2245" t="str">
        <f>'Бюд.р.'!A571</f>
        <v>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v>
      </c>
      <c r="C147" s="2231" t="s">
        <v>124</v>
      </c>
      <c r="D147" s="2196" t="s">
        <v>1523</v>
      </c>
      <c r="E147" s="2197" t="str">
        <f>'Бюд.р.'!D571</f>
        <v>795 10 00</v>
      </c>
      <c r="F147" s="2270"/>
      <c r="G147" s="2206">
        <f>G148</f>
        <v>4092.7</v>
      </c>
    </row>
    <row r="148" spans="1:7" ht="17.25" customHeight="1">
      <c r="A148" s="2222" t="s">
        <v>1587</v>
      </c>
      <c r="B148" s="2242" t="str">
        <f>'Бюд.р.'!A572</f>
        <v>Закупка товаров, работ и услуг  для государственных (муниципальных) нужд</v>
      </c>
      <c r="C148" s="2227" t="s">
        <v>124</v>
      </c>
      <c r="D148" s="2183" t="s">
        <v>1523</v>
      </c>
      <c r="E148" s="2178" t="str">
        <f>E147</f>
        <v>795 10 00</v>
      </c>
      <c r="F148" s="1923">
        <f>'Бюд.р.'!F572</f>
        <v>200</v>
      </c>
      <c r="G148" s="2179">
        <f>'Бюд.р.'!H572</f>
        <v>4092.7</v>
      </c>
    </row>
    <row r="149" spans="1:7" ht="12.75">
      <c r="A149" s="2220" t="s">
        <v>459</v>
      </c>
      <c r="B149" s="2240" t="str">
        <f>'Бюд.р.'!A583</f>
        <v>СРЕДСТВА МАССОВОЙ ИНФОРМАЦИИ</v>
      </c>
      <c r="C149" s="2225" t="s">
        <v>5</v>
      </c>
      <c r="D149" s="2194"/>
      <c r="E149" s="1951"/>
      <c r="F149" s="2007"/>
      <c r="G149" s="2793">
        <f>G150</f>
        <v>1800</v>
      </c>
    </row>
    <row r="150" spans="1:7" ht="12.75">
      <c r="A150" s="2220" t="s">
        <v>122</v>
      </c>
      <c r="B150" s="2240" t="str">
        <f>'Бюд.р.'!A584</f>
        <v>Периодическая печать и издательства</v>
      </c>
      <c r="C150" s="2235">
        <v>12</v>
      </c>
      <c r="D150" s="2194" t="s">
        <v>1523</v>
      </c>
      <c r="E150" s="1951"/>
      <c r="F150" s="2007"/>
      <c r="G150" s="2016">
        <f>G151</f>
        <v>1800</v>
      </c>
    </row>
    <row r="151" spans="1:7" ht="18" customHeight="1">
      <c r="A151" s="2219" t="s">
        <v>123</v>
      </c>
      <c r="B151" s="2245" t="str">
        <f>'Бюд.р.'!A585</f>
        <v>ОПУБЛИКОВАНИЕ МУНИЦИПАЛЬНЫХ ПРАВОВЫХ АКТОВ, ИНОЙ ИНФОРМАЦИИ </v>
      </c>
      <c r="C151" s="2236">
        <v>12</v>
      </c>
      <c r="D151" s="2186" t="s">
        <v>1523</v>
      </c>
      <c r="E151" s="2187" t="str">
        <f>'Бюд.р.'!D585</f>
        <v>457 03 00</v>
      </c>
      <c r="F151" s="2264"/>
      <c r="G151" s="2205">
        <f>G152</f>
        <v>1800</v>
      </c>
    </row>
    <row r="152" spans="1:7" ht="16.5" customHeight="1">
      <c r="A152" s="2222" t="s">
        <v>1197</v>
      </c>
      <c r="B152" s="2242" t="str">
        <f>'Бюд.р.'!A586</f>
        <v>Закупка товаров, работ и услуг  для государственных (муниципальных) нужд</v>
      </c>
      <c r="C152" s="2234">
        <f>C151</f>
        <v>12</v>
      </c>
      <c r="D152" s="2183" t="str">
        <f>D151</f>
        <v>02</v>
      </c>
      <c r="E152" s="2178" t="str">
        <f>E151</f>
        <v>457 03 00</v>
      </c>
      <c r="F152" s="2271">
        <f>'Бюд.р.'!F586</f>
        <v>200</v>
      </c>
      <c r="G152" s="2179">
        <f>'Бюд.р.'!H586</f>
        <v>1800</v>
      </c>
    </row>
    <row r="153" spans="1:7" ht="13.5" thickBot="1">
      <c r="A153" s="2224"/>
      <c r="B153" s="2260" t="s">
        <v>381</v>
      </c>
      <c r="C153" s="2237"/>
      <c r="D153" s="2209"/>
      <c r="E153" s="2209"/>
      <c r="F153" s="2275"/>
      <c r="G153" s="2276">
        <f>G12+G63+G69+G76+G102+G124+G133+G145+G149</f>
        <v>124999.99999999999</v>
      </c>
    </row>
  </sheetData>
  <sheetProtection/>
  <mergeCells count="10">
    <mergeCell ref="A7:G7"/>
    <mergeCell ref="A8:G8"/>
    <mergeCell ref="B9:G9"/>
    <mergeCell ref="A1:B1"/>
    <mergeCell ref="C1:G1"/>
    <mergeCell ref="A2:G2"/>
    <mergeCell ref="B3:G3"/>
    <mergeCell ref="B4:G4"/>
    <mergeCell ref="B5:G5"/>
    <mergeCell ref="B6:G6"/>
  </mergeCells>
  <printOptions/>
  <pageMargins left="0.25" right="0.25" top="0.75" bottom="0.75" header="0.3" footer="0.3"/>
  <pageSetup horizontalDpi="600" verticalDpi="600" orientation="portrait" paperSize="9" r:id="rId1"/>
  <ignoredErrors>
    <ignoredError sqref="B57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0" customWidth="1"/>
    <col min="2" max="2" width="64.75390625" style="0" customWidth="1"/>
    <col min="3" max="3" width="4.875" style="0" customWidth="1"/>
    <col min="4" max="4" width="4.125" style="0" customWidth="1"/>
    <col min="5" max="5" width="9.625" style="0" customWidth="1"/>
  </cols>
  <sheetData>
    <row r="1" spans="1:5" ht="15">
      <c r="A1" s="3039"/>
      <c r="B1" s="3039"/>
      <c r="C1" s="3037" t="s">
        <v>1730</v>
      </c>
      <c r="D1" s="3037"/>
      <c r="E1" s="3037"/>
    </row>
    <row r="2" spans="1:5" ht="15">
      <c r="A2" s="3037" t="s">
        <v>504</v>
      </c>
      <c r="B2" s="3037"/>
      <c r="C2" s="3037"/>
      <c r="D2" s="3037"/>
      <c r="E2" s="3037"/>
    </row>
    <row r="3" spans="1:5" ht="15">
      <c r="A3" s="1068"/>
      <c r="B3" s="3037" t="s">
        <v>1732</v>
      </c>
      <c r="C3" s="3038"/>
      <c r="D3" s="3038"/>
      <c r="E3" s="3038"/>
    </row>
    <row r="4" spans="1:5" ht="15" hidden="1">
      <c r="A4" s="1068"/>
      <c r="B4" s="3037"/>
      <c r="C4" s="3038"/>
      <c r="D4" s="3038"/>
      <c r="E4" s="3038"/>
    </row>
    <row r="5" spans="1:5" ht="15" hidden="1">
      <c r="A5" s="1068"/>
      <c r="B5" s="3037"/>
      <c r="C5" s="3038"/>
      <c r="D5" s="3038"/>
      <c r="E5" s="3038"/>
    </row>
    <row r="6" spans="1:5" ht="15" hidden="1">
      <c r="A6" s="1068"/>
      <c r="B6" s="3037"/>
      <c r="C6" s="3038"/>
      <c r="D6" s="3038"/>
      <c r="E6" s="3038"/>
    </row>
    <row r="7" spans="1:5" ht="60" customHeight="1">
      <c r="A7" s="3195" t="s">
        <v>1731</v>
      </c>
      <c r="B7" s="3195"/>
      <c r="C7" s="3195"/>
      <c r="D7" s="3195"/>
      <c r="E7" s="3195"/>
    </row>
    <row r="8" spans="1:5" ht="18.75">
      <c r="A8" s="3019" t="s">
        <v>1640</v>
      </c>
      <c r="B8" s="3019"/>
      <c r="C8" s="3019"/>
      <c r="D8" s="3019"/>
      <c r="E8" s="3019"/>
    </row>
    <row r="9" spans="1:5" ht="19.5" thickBot="1">
      <c r="A9" s="213"/>
      <c r="B9" s="3018" t="s">
        <v>299</v>
      </c>
      <c r="C9" s="3018"/>
      <c r="D9" s="3018"/>
      <c r="E9" s="3018"/>
    </row>
    <row r="10" spans="1:5" ht="13.5" thickBot="1">
      <c r="A10" s="2199" t="s">
        <v>1065</v>
      </c>
      <c r="B10" s="2200" t="s">
        <v>300</v>
      </c>
      <c r="C10" s="2200" t="s">
        <v>1553</v>
      </c>
      <c r="D10" s="2200" t="s">
        <v>1554</v>
      </c>
      <c r="E10" s="2281" t="s">
        <v>354</v>
      </c>
    </row>
    <row r="11" spans="1:5" ht="12.75">
      <c r="A11" s="2975" t="s">
        <v>914</v>
      </c>
      <c r="B11" s="2976">
        <v>2</v>
      </c>
      <c r="C11" s="2977" t="s">
        <v>560</v>
      </c>
      <c r="D11" s="2978" t="s">
        <v>847</v>
      </c>
      <c r="E11" s="2979">
        <v>5</v>
      </c>
    </row>
    <row r="12" spans="1:5" ht="12.75">
      <c r="A12" s="2985" t="s">
        <v>914</v>
      </c>
      <c r="B12" s="2986" t="s">
        <v>132</v>
      </c>
      <c r="C12" s="2985" t="s">
        <v>1522</v>
      </c>
      <c r="D12" s="2985"/>
      <c r="E12" s="2987">
        <f>SUM(E13:E17)</f>
        <v>35075.778</v>
      </c>
    </row>
    <row r="13" spans="1:5" ht="28.5" customHeight="1">
      <c r="A13" s="2795" t="s">
        <v>328</v>
      </c>
      <c r="B13" s="2990" t="str">
        <f>'Бюд.р.'!A59</f>
        <v>Функционирование высшего должностного лица субъекта Российской Федерации и муниципального образования</v>
      </c>
      <c r="C13" s="2795" t="s">
        <v>1522</v>
      </c>
      <c r="D13" s="2795" t="s">
        <v>1523</v>
      </c>
      <c r="E13" s="2991">
        <f>'Бюд.р.'!H59</f>
        <v>1117.2340000000002</v>
      </c>
    </row>
    <row r="14" spans="1:5" ht="39" customHeight="1">
      <c r="A14" s="2795" t="s">
        <v>314</v>
      </c>
      <c r="B14" s="2992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4" s="2795" t="s">
        <v>1522</v>
      </c>
      <c r="D14" s="2795" t="s">
        <v>1524</v>
      </c>
      <c r="E14" s="2991">
        <f>'Бюд.р.'!H66</f>
        <v>2310.766</v>
      </c>
    </row>
    <row r="15" spans="1:5" ht="38.25" customHeight="1">
      <c r="A15" s="2795" t="s">
        <v>846</v>
      </c>
      <c r="B15" s="2992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5" s="2795" t="s">
        <v>1522</v>
      </c>
      <c r="D15" s="2795" t="s">
        <v>1525</v>
      </c>
      <c r="E15" s="2991">
        <f>'Бюд.р.'!H150</f>
        <v>26078.600000000002</v>
      </c>
    </row>
    <row r="16" spans="1:5" ht="12.75">
      <c r="A16" s="2795" t="s">
        <v>530</v>
      </c>
      <c r="B16" s="2990" t="str">
        <f>'Бюд.р.'!A220</f>
        <v>Резервные фонды</v>
      </c>
      <c r="C16" s="2795" t="s">
        <v>1522</v>
      </c>
      <c r="D16" s="2795" t="s">
        <v>124</v>
      </c>
      <c r="E16" s="2991">
        <f>'Бюд.р.'!H220</f>
        <v>3659.788</v>
      </c>
    </row>
    <row r="17" spans="1:5" ht="12.75">
      <c r="A17" s="2795" t="s">
        <v>888</v>
      </c>
      <c r="B17" s="2990" t="str">
        <f>'Бюд.р.'!A226</f>
        <v>Другие общегосударственные вопросы</v>
      </c>
      <c r="C17" s="2795" t="s">
        <v>1522</v>
      </c>
      <c r="D17" s="2795" t="s">
        <v>622</v>
      </c>
      <c r="E17" s="2991">
        <f>'Бюд.р.'!H226+'Бюд.р.'!H103</f>
        <v>1909.3899999999999</v>
      </c>
    </row>
    <row r="18" spans="1:5" ht="25.5" customHeight="1">
      <c r="A18" s="2985" t="s">
        <v>1034</v>
      </c>
      <c r="B18" s="2986" t="str">
        <f>'Бюд.р.'!A280</f>
        <v>НАЦИОНАЛЬНАЯ БЕЗОПАСНОСТЬ И ПРАВООХРАНИТЕЛЬНАЯ ДЕЯТЕЛЬНОСТЬ</v>
      </c>
      <c r="C18" s="2985" t="s">
        <v>1524</v>
      </c>
      <c r="D18" s="2985"/>
      <c r="E18" s="2987">
        <f>E19</f>
        <v>276.351</v>
      </c>
    </row>
    <row r="19" spans="1:5" ht="24">
      <c r="A19" s="2795" t="s">
        <v>366</v>
      </c>
      <c r="B19" s="2990" t="str">
        <f>'Бюд.р.'!A281</f>
        <v>Защита населения и территории от чрезвычайных ситуаций природного и техногенного характера, гражданская оборона</v>
      </c>
      <c r="C19" s="2795" t="s">
        <v>1524</v>
      </c>
      <c r="D19" s="2795" t="s">
        <v>1528</v>
      </c>
      <c r="E19" s="2991">
        <f>'Бюд.р.'!H281</f>
        <v>276.351</v>
      </c>
    </row>
    <row r="20" spans="1:5" ht="12.75">
      <c r="A20" s="2985" t="s">
        <v>560</v>
      </c>
      <c r="B20" s="2986" t="str">
        <f>'Бюд.р.'!A309</f>
        <v>НАЦИОНАЛЬНАЯ ЭКОНОМИКА</v>
      </c>
      <c r="C20" s="2985" t="s">
        <v>1525</v>
      </c>
      <c r="D20" s="2985"/>
      <c r="E20" s="2987">
        <f>SUM(E21:E22)</f>
        <v>186.5</v>
      </c>
    </row>
    <row r="21" spans="1:5" ht="12.75">
      <c r="A21" s="2795" t="s">
        <v>316</v>
      </c>
      <c r="B21" s="2990" t="str">
        <f>'Бюд.р.'!A310</f>
        <v>Общеэкономические вопросы</v>
      </c>
      <c r="C21" s="2795" t="s">
        <v>1525</v>
      </c>
      <c r="D21" s="2795" t="s">
        <v>1522</v>
      </c>
      <c r="E21" s="2991">
        <f>'Бюд.р.'!H310</f>
        <v>166.5</v>
      </c>
    </row>
    <row r="22" spans="1:5" ht="12.75">
      <c r="A22" s="2795" t="s">
        <v>8</v>
      </c>
      <c r="B22" s="2993" t="str">
        <f>'Бюд.р.'!A321</f>
        <v>Другие вопросы в области национальной экономики</v>
      </c>
      <c r="C22" s="2795" t="s">
        <v>1525</v>
      </c>
      <c r="D22" s="2795" t="s">
        <v>5</v>
      </c>
      <c r="E22" s="2991">
        <f>'Бюд.р.'!H321</f>
        <v>20</v>
      </c>
    </row>
    <row r="23" spans="1:5" ht="12.75">
      <c r="A23" s="2985" t="s">
        <v>847</v>
      </c>
      <c r="B23" s="2986" t="str">
        <f>'Бюд.р.'!A327</f>
        <v>ЖИЛИЩНО-КОММУНАЛЬНОЕ ХОЗЯЙСТВО</v>
      </c>
      <c r="C23" s="2985" t="s">
        <v>1530</v>
      </c>
      <c r="D23" s="2985"/>
      <c r="E23" s="2987">
        <f>E24</f>
        <v>47725.649</v>
      </c>
    </row>
    <row r="24" spans="1:5" ht="12.75">
      <c r="A24" s="2795" t="s">
        <v>848</v>
      </c>
      <c r="B24" s="2990" t="str">
        <f>'Бюд.р.'!A328</f>
        <v>Благоустройство</v>
      </c>
      <c r="C24" s="2795" t="s">
        <v>1530</v>
      </c>
      <c r="D24" s="2795" t="s">
        <v>1524</v>
      </c>
      <c r="E24" s="2991">
        <f>'Бюд.р.'!H328</f>
        <v>47725.649</v>
      </c>
    </row>
    <row r="25" spans="1:5" ht="12.75">
      <c r="A25" s="2985" t="s">
        <v>382</v>
      </c>
      <c r="B25" s="2986" t="str">
        <f>'Бюд.р.'!A440</f>
        <v>ОБРАЗОВАНИЕ</v>
      </c>
      <c r="C25" s="2985" t="s">
        <v>1527</v>
      </c>
      <c r="D25" s="2985"/>
      <c r="E25" s="2987">
        <f>SUM(E26:E28)</f>
        <v>5246.65</v>
      </c>
    </row>
    <row r="26" spans="1:5" ht="20.25" customHeight="1">
      <c r="A26" s="2795" t="s">
        <v>908</v>
      </c>
      <c r="B26" s="2990" t="str">
        <f>'Бюд.р.'!A441</f>
        <v>Профессиональная подготовка, переподготовка и повышение квалификации
</v>
      </c>
      <c r="C26" s="2795" t="s">
        <v>1527</v>
      </c>
      <c r="D26" s="2795" t="s">
        <v>1530</v>
      </c>
      <c r="E26" s="2991">
        <f>'Бюд.р.'!H441</f>
        <v>255</v>
      </c>
    </row>
    <row r="27" spans="1:5" ht="12.75">
      <c r="A27" s="2994" t="s">
        <v>996</v>
      </c>
      <c r="B27" s="2992" t="str">
        <f>'Бюд.р.'!A454</f>
        <v>Молодежная политика и оздоровление детей</v>
      </c>
      <c r="C27" s="2795" t="s">
        <v>1527</v>
      </c>
      <c r="D27" s="2795" t="s">
        <v>1527</v>
      </c>
      <c r="E27" s="2991">
        <f>'Бюд.р.'!H454</f>
        <v>4605.15</v>
      </c>
    </row>
    <row r="28" spans="1:5" ht="12.75">
      <c r="A28" s="2994" t="s">
        <v>16</v>
      </c>
      <c r="B28" s="2993" t="str">
        <f>'Бюд.р.'!A490</f>
        <v>Другие вопросы в области образования</v>
      </c>
      <c r="C28" s="2795" t="s">
        <v>1527</v>
      </c>
      <c r="D28" s="2795" t="s">
        <v>1528</v>
      </c>
      <c r="E28" s="2991">
        <f>'Бюд.р.'!H490</f>
        <v>386.5</v>
      </c>
    </row>
    <row r="29" spans="1:5" ht="12.75">
      <c r="A29" s="2988" t="s">
        <v>383</v>
      </c>
      <c r="B29" s="2989" t="str">
        <f>'Бюд.р.'!A506</f>
        <v>КУЛЬТУРА, КИНЕМАТОГРАФИЯ </v>
      </c>
      <c r="C29" s="2985" t="s">
        <v>1548</v>
      </c>
      <c r="D29" s="2985"/>
      <c r="E29" s="2987">
        <f>SUM(E30:E31)</f>
        <v>13343.5</v>
      </c>
    </row>
    <row r="30" spans="1:5" ht="12.75">
      <c r="A30" s="2994" t="s">
        <v>909</v>
      </c>
      <c r="B30" s="2996" t="str">
        <f>'Бюд.р.'!A507</f>
        <v>Культура</v>
      </c>
      <c r="C30" s="2795" t="s">
        <v>1548</v>
      </c>
      <c r="D30" s="2795" t="s">
        <v>1522</v>
      </c>
      <c r="E30" s="2991">
        <f>'Бюд.р.'!H507</f>
        <v>11143.5</v>
      </c>
    </row>
    <row r="31" spans="1:5" ht="12.75">
      <c r="A31" s="2994" t="s">
        <v>997</v>
      </c>
      <c r="B31" s="2995" t="str">
        <f>'Бюд.р.'!A516</f>
        <v>Другие вопросы в области культуры, кинематографии</v>
      </c>
      <c r="C31" s="2795" t="s">
        <v>1548</v>
      </c>
      <c r="D31" s="2994" t="s">
        <v>1525</v>
      </c>
      <c r="E31" s="2991">
        <f>'Бюд.р.'!H516</f>
        <v>2200</v>
      </c>
    </row>
    <row r="32" spans="1:5" ht="12.75">
      <c r="A32" s="2988" t="s">
        <v>384</v>
      </c>
      <c r="B32" s="2989" t="str">
        <f>'Бюд.р.'!A528</f>
        <v>СОЦИАЛЬНАЯ ПОЛИТИКА</v>
      </c>
      <c r="C32" s="2985" t="s">
        <v>460</v>
      </c>
      <c r="D32" s="2985"/>
      <c r="E32" s="2987">
        <f>SUM(E33:E34)</f>
        <v>17252.872</v>
      </c>
    </row>
    <row r="33" spans="1:5" ht="12.75">
      <c r="A33" s="2994" t="s">
        <v>128</v>
      </c>
      <c r="B33" s="2996" t="str">
        <f>'Бюд.р.'!A529</f>
        <v>Социальное обеспечение населения</v>
      </c>
      <c r="C33" s="2795" t="s">
        <v>460</v>
      </c>
      <c r="D33" s="2795" t="s">
        <v>1524</v>
      </c>
      <c r="E33" s="2991">
        <f>'Бюд.р.'!H529</f>
        <v>970.2</v>
      </c>
    </row>
    <row r="34" spans="1:5" ht="12.75">
      <c r="A34" s="2994" t="s">
        <v>1418</v>
      </c>
      <c r="B34" s="2993" t="str">
        <f>'Бюд.р.'!A535</f>
        <v>Охрана семьи и детства</v>
      </c>
      <c r="C34" s="2795" t="s">
        <v>460</v>
      </c>
      <c r="D34" s="2994" t="s">
        <v>1525</v>
      </c>
      <c r="E34" s="2991">
        <f>'Бюд.р.'!H535</f>
        <v>16282.672</v>
      </c>
    </row>
    <row r="35" spans="1:5" ht="12.75">
      <c r="A35" s="2988" t="s">
        <v>1000</v>
      </c>
      <c r="B35" s="2989" t="str">
        <f>'Бюд.р.'!A569</f>
        <v> ФИЗИЧЕСКАЯ КУЛЬТУРА И СПОРТ</v>
      </c>
      <c r="C35" s="2985" t="s">
        <v>124</v>
      </c>
      <c r="D35" s="2985"/>
      <c r="E35" s="2987">
        <f>E36</f>
        <v>4092.7</v>
      </c>
    </row>
    <row r="36" spans="1:5" ht="12.75">
      <c r="A36" s="2994" t="s">
        <v>121</v>
      </c>
      <c r="B36" s="2996" t="str">
        <f>'Бюд.р.'!A570</f>
        <v>Массовый спорт</v>
      </c>
      <c r="C36" s="2795" t="s">
        <v>124</v>
      </c>
      <c r="D36" s="2795" t="s">
        <v>1523</v>
      </c>
      <c r="E36" s="2991">
        <f>'Бюд.р.'!H570</f>
        <v>4092.7</v>
      </c>
    </row>
    <row r="37" spans="1:5" ht="12.75">
      <c r="A37" s="2988" t="s">
        <v>459</v>
      </c>
      <c r="B37" s="2989" t="str">
        <f>'Бюд.р.'!A583</f>
        <v>СРЕДСТВА МАССОВОЙ ИНФОРМАЦИИ</v>
      </c>
      <c r="C37" s="2985" t="s">
        <v>5</v>
      </c>
      <c r="D37" s="2985"/>
      <c r="E37" s="2987">
        <f>E38</f>
        <v>1800</v>
      </c>
    </row>
    <row r="38" spans="1:5" ht="12.75">
      <c r="A38" s="2994" t="s">
        <v>122</v>
      </c>
      <c r="B38" s="2996" t="str">
        <f>'Бюд.р.'!A584</f>
        <v>Периодическая печать и издательства</v>
      </c>
      <c r="C38" s="2795" t="s">
        <v>5</v>
      </c>
      <c r="D38" s="2795" t="s">
        <v>1523</v>
      </c>
      <c r="E38" s="2991">
        <f>'Бюд.р.'!H584</f>
        <v>1800</v>
      </c>
    </row>
    <row r="39" spans="1:5" ht="15.75">
      <c r="A39" s="2980"/>
      <c r="B39" s="2981" t="s">
        <v>381</v>
      </c>
      <c r="C39" s="2982"/>
      <c r="D39" s="2983"/>
      <c r="E39" s="2984">
        <f>E12+E18+E20+E23+E25+E29+E32+E35+E37</f>
        <v>124999.99999999999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262">
      <selection activeCell="F266" sqref="F266:I267"/>
    </sheetView>
  </sheetViews>
  <sheetFormatPr defaultColWidth="9.00390625" defaultRowHeight="12.75"/>
  <cols>
    <col min="1" max="1" width="7.75390625" style="0" hidden="1" customWidth="1"/>
    <col min="2" max="2" width="6.125" style="0" customWidth="1"/>
    <col min="3" max="3" width="50.25390625" style="0" customWidth="1"/>
    <col min="4" max="4" width="7.625" style="0" customWidth="1"/>
    <col min="6" max="6" width="9.375" style="0" customWidth="1"/>
    <col min="7" max="7" width="5.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3:13" ht="15.75" hidden="1">
      <c r="C1" s="3016"/>
      <c r="D1" s="3016"/>
      <c r="E1" s="3016"/>
      <c r="F1" s="3016"/>
      <c r="G1" s="3016"/>
      <c r="H1" s="3016"/>
      <c r="I1" s="3016"/>
      <c r="J1" s="17"/>
      <c r="K1" s="17"/>
      <c r="L1" s="17"/>
      <c r="M1" s="17"/>
    </row>
    <row r="2" spans="3:13" ht="15.75" hidden="1">
      <c r="C2" s="3016" t="str">
        <f>'Бюд.р.'!D114</f>
        <v> Утверждено Распоряжением МА МО Озеро Долгое</v>
      </c>
      <c r="D2" s="3016"/>
      <c r="E2" s="3016"/>
      <c r="F2" s="3016"/>
      <c r="G2" s="3016"/>
      <c r="H2" s="3016"/>
      <c r="I2" s="3016"/>
      <c r="J2" s="17"/>
      <c r="K2" s="17"/>
      <c r="L2" s="17"/>
      <c r="M2" s="17"/>
    </row>
    <row r="3" spans="3:13" ht="15.75">
      <c r="C3" s="3017" t="str">
        <f>'Бюд.р.'!D115</f>
        <v>№ 02-03-01 от 09.01.2015</v>
      </c>
      <c r="D3" s="3016"/>
      <c r="E3" s="3016"/>
      <c r="F3" s="3016"/>
      <c r="G3" s="3016"/>
      <c r="H3" s="3016"/>
      <c r="I3" s="3016"/>
      <c r="J3" s="17"/>
      <c r="K3" s="17"/>
      <c r="L3" s="17"/>
      <c r="M3" s="17"/>
    </row>
    <row r="4" spans="3:13" ht="15.75">
      <c r="C4" s="3013" t="str">
        <f>'Бюд.р.'!D116</f>
        <v>№ 02-03-02 от 03.02.2014</v>
      </c>
      <c r="D4" s="3013"/>
      <c r="E4" s="3013"/>
      <c r="F4" s="3013"/>
      <c r="G4" s="3013"/>
      <c r="H4" s="3013"/>
      <c r="I4" s="3013"/>
      <c r="J4" s="17"/>
      <c r="K4" s="17"/>
      <c r="L4" s="17"/>
      <c r="M4" s="17"/>
    </row>
    <row r="5" spans="3:13" ht="15.75">
      <c r="C5" s="3013" t="str">
        <f>'Бюд.р.'!D117</f>
        <v>№ 02-03-03 от 19.02.2014</v>
      </c>
      <c r="D5" s="3013"/>
      <c r="E5" s="3013"/>
      <c r="F5" s="3013"/>
      <c r="G5" s="3013"/>
      <c r="H5" s="3013"/>
      <c r="I5" s="3013"/>
      <c r="J5" s="17"/>
      <c r="K5" s="17"/>
      <c r="L5" s="17"/>
      <c r="M5" s="17"/>
    </row>
    <row r="6" spans="3:13" ht="15.75" customHeight="1" hidden="1">
      <c r="C6" s="3013" t="e">
        <f>'Бюд.р.'!#REF!</f>
        <v>#REF!</v>
      </c>
      <c r="D6" s="3013"/>
      <c r="E6" s="3013"/>
      <c r="F6" s="3013"/>
      <c r="G6" s="3013"/>
      <c r="H6" s="3013"/>
      <c r="I6" s="3013"/>
      <c r="J6" s="17"/>
      <c r="K6" s="17"/>
      <c r="L6" s="17"/>
      <c r="M6" s="17"/>
    </row>
    <row r="7" spans="3:13" ht="15.75" customHeight="1" hidden="1">
      <c r="C7" s="3013">
        <f>'Бюд.р.'!D133</f>
        <v>0</v>
      </c>
      <c r="D7" s="3013"/>
      <c r="E7" s="3013"/>
      <c r="F7" s="3013"/>
      <c r="G7" s="3013"/>
      <c r="H7" s="3013"/>
      <c r="I7" s="3013"/>
      <c r="J7" s="17"/>
      <c r="K7" s="17"/>
      <c r="L7" s="17"/>
      <c r="M7" s="17"/>
    </row>
    <row r="8" spans="3:13" ht="15.75" customHeight="1" hidden="1">
      <c r="C8" s="3013">
        <f>'Бюд.р.'!D134</f>
        <v>0</v>
      </c>
      <c r="D8" s="3013"/>
      <c r="E8" s="3013"/>
      <c r="F8" s="3013"/>
      <c r="G8" s="3013"/>
      <c r="H8" s="3013"/>
      <c r="I8" s="3013"/>
      <c r="J8" s="17"/>
      <c r="K8" s="17"/>
      <c r="L8" s="17"/>
      <c r="M8" s="17"/>
    </row>
    <row r="9" spans="3:13" ht="15.75" customHeight="1" hidden="1">
      <c r="C9" s="3013" t="str">
        <f>'Бюд.р.'!D135</f>
        <v>к бюджету от 23.10.2013</v>
      </c>
      <c r="D9" s="3013"/>
      <c r="E9" s="3013"/>
      <c r="F9" s="3013"/>
      <c r="G9" s="3013"/>
      <c r="H9" s="3013"/>
      <c r="I9" s="3013"/>
      <c r="J9" s="17"/>
      <c r="K9" s="17"/>
      <c r="L9" s="17"/>
      <c r="M9" s="17"/>
    </row>
    <row r="10" spans="3:13" ht="15.75" customHeight="1" hidden="1">
      <c r="C10" s="3013" t="str">
        <f>'Бюд.р.'!D136</f>
        <v>к бюджету от 19.02.2014</v>
      </c>
      <c r="D10" s="3013"/>
      <c r="E10" s="3013"/>
      <c r="F10" s="3013"/>
      <c r="G10" s="3013"/>
      <c r="H10" s="3013"/>
      <c r="I10" s="3013"/>
      <c r="J10" s="17"/>
      <c r="K10" s="17"/>
      <c r="L10" s="17"/>
      <c r="M10" s="17"/>
    </row>
    <row r="11" spans="3:13" ht="15.75" customHeight="1" hidden="1">
      <c r="C11" s="3013" t="str">
        <f>'Бюд.р.'!D137</f>
        <v>к бюджету от 23.04.2014</v>
      </c>
      <c r="D11" s="3013"/>
      <c r="E11" s="3013"/>
      <c r="F11" s="3013"/>
      <c r="G11" s="3013"/>
      <c r="H11" s="3013"/>
      <c r="I11" s="3013"/>
      <c r="J11" s="17"/>
      <c r="K11" s="17"/>
      <c r="L11" s="17"/>
      <c r="M11" s="17"/>
    </row>
    <row r="12" spans="3:13" ht="15.75" customHeight="1" hidden="1">
      <c r="C12" s="3013" t="str">
        <f>'Бюд.р.'!D138</f>
        <v>к бюджету от 14.05.2014</v>
      </c>
      <c r="D12" s="3013"/>
      <c r="E12" s="3013"/>
      <c r="F12" s="3013"/>
      <c r="G12" s="3013"/>
      <c r="H12" s="3013"/>
      <c r="I12" s="3013"/>
      <c r="J12" s="17"/>
      <c r="K12" s="17"/>
      <c r="L12" s="17"/>
      <c r="M12" s="17"/>
    </row>
    <row r="13" spans="3:13" ht="15.75" customHeight="1" hidden="1">
      <c r="C13" s="3013">
        <f>'Бюд.р.'!D139</f>
        <v>0</v>
      </c>
      <c r="D13" s="3013"/>
      <c r="E13" s="3013"/>
      <c r="F13" s="3013"/>
      <c r="G13" s="3013"/>
      <c r="H13" s="3013"/>
      <c r="I13" s="3013"/>
      <c r="J13" s="17"/>
      <c r="K13" s="17"/>
      <c r="L13" s="17"/>
      <c r="M13" s="17"/>
    </row>
    <row r="14" spans="3:13" ht="15.75" customHeight="1" hidden="1">
      <c r="C14" s="3013">
        <f>'Бюд.р.'!D140</f>
        <v>0</v>
      </c>
      <c r="D14" s="3013"/>
      <c r="E14" s="3013"/>
      <c r="F14" s="3013"/>
      <c r="G14" s="3013"/>
      <c r="H14" s="3013"/>
      <c r="I14" s="3013"/>
      <c r="J14" s="17"/>
      <c r="K14" s="17"/>
      <c r="L14" s="17"/>
      <c r="M14" s="17"/>
    </row>
    <row r="15" spans="3:13" ht="15.75" customHeight="1" hidden="1">
      <c r="C15" s="3013">
        <f>'Бюд.р.'!D141</f>
        <v>0</v>
      </c>
      <c r="D15" s="3013"/>
      <c r="E15" s="3013"/>
      <c r="F15" s="3013"/>
      <c r="G15" s="3013"/>
      <c r="H15" s="3013"/>
      <c r="I15" s="3013"/>
      <c r="J15" s="17"/>
      <c r="K15" s="17"/>
      <c r="L15" s="17"/>
      <c r="M15" s="17"/>
    </row>
    <row r="16" spans="3:13" ht="15.75" customHeight="1" hidden="1">
      <c r="C16" s="3013">
        <f>'Бюд.р.'!D145</f>
        <v>0</v>
      </c>
      <c r="D16" s="3013"/>
      <c r="E16" s="3013"/>
      <c r="F16" s="3013"/>
      <c r="G16" s="3013"/>
      <c r="H16" s="3013"/>
      <c r="I16" s="3013"/>
      <c r="J16" s="17"/>
      <c r="K16" s="17"/>
      <c r="L16" s="17"/>
      <c r="M16" s="17"/>
    </row>
    <row r="17" spans="3:13" ht="15.75" customHeight="1" hidden="1">
      <c r="C17" s="3013" t="str">
        <f>'Бюд.р.'!D146</f>
        <v>КОД ЦЕЛЕВОЙ СТАТЬИ</v>
      </c>
      <c r="D17" s="3013"/>
      <c r="E17" s="3013"/>
      <c r="F17" s="3013"/>
      <c r="G17" s="3013"/>
      <c r="H17" s="3013"/>
      <c r="I17" s="3013"/>
      <c r="J17" s="17"/>
      <c r="K17" s="17"/>
      <c r="L17" s="17"/>
      <c r="M17" s="17"/>
    </row>
    <row r="18" spans="3:13" ht="15.75" customHeight="1" hidden="1">
      <c r="C18" s="3013">
        <f>'Бюд.р.'!D147</f>
        <v>4</v>
      </c>
      <c r="D18" s="3013"/>
      <c r="E18" s="3013"/>
      <c r="F18" s="3013"/>
      <c r="G18" s="3013"/>
      <c r="H18" s="3013"/>
      <c r="I18" s="3013"/>
      <c r="J18" s="17"/>
      <c r="K18" s="17"/>
      <c r="L18" s="17"/>
      <c r="M18" s="17"/>
    </row>
    <row r="19" spans="3:13" ht="15.75" hidden="1">
      <c r="C19" s="3013" t="e">
        <f>'Бюд.р.'!#REF!</f>
        <v>#REF!</v>
      </c>
      <c r="D19" s="3013"/>
      <c r="E19" s="3013"/>
      <c r="F19" s="3013"/>
      <c r="G19" s="3013"/>
      <c r="H19" s="3013"/>
      <c r="I19" s="3013"/>
      <c r="J19" s="17"/>
      <c r="K19" s="17"/>
      <c r="L19" s="17"/>
      <c r="M19" s="17"/>
    </row>
    <row r="20" spans="3:13" ht="15.75" hidden="1">
      <c r="C20" s="3013" t="str">
        <f>'Бюд.р.'!D119</f>
        <v>№ 02-03-05 от 12.03.2014</v>
      </c>
      <c r="D20" s="3013"/>
      <c r="E20" s="3013"/>
      <c r="F20" s="3013"/>
      <c r="G20" s="3013"/>
      <c r="H20" s="3013"/>
      <c r="I20" s="3013"/>
      <c r="J20" s="17"/>
      <c r="K20" s="17"/>
      <c r="L20" s="17"/>
      <c r="M20" s="17"/>
    </row>
    <row r="21" spans="3:13" ht="15.75" hidden="1">
      <c r="C21" s="3013" t="str">
        <f>'Бюд.р.'!D120</f>
        <v>№ 02-03-06 от 27.03.2014</v>
      </c>
      <c r="D21" s="3013"/>
      <c r="E21" s="3013"/>
      <c r="F21" s="3013"/>
      <c r="G21" s="3013"/>
      <c r="H21" s="3013"/>
      <c r="I21" s="3013"/>
      <c r="J21" s="17"/>
      <c r="K21" s="17"/>
      <c r="L21" s="17"/>
      <c r="M21" s="17"/>
    </row>
    <row r="22" spans="3:13" ht="15.75" hidden="1">
      <c r="C22" s="3013" t="str">
        <f>'Бюд.р.'!D121</f>
        <v>№ 02-03-07 от 23.04.2014</v>
      </c>
      <c r="D22" s="3013"/>
      <c r="E22" s="3013"/>
      <c r="F22" s="3013"/>
      <c r="G22" s="3013"/>
      <c r="H22" s="3013"/>
      <c r="I22" s="3013"/>
      <c r="J22" s="17"/>
      <c r="K22" s="17"/>
      <c r="L22" s="17"/>
      <c r="M22" s="17"/>
    </row>
    <row r="23" spans="3:13" ht="15.75" hidden="1">
      <c r="C23" s="3013" t="str">
        <f>'Бюд.р.'!D122</f>
        <v>№ 02-03-08 от 14.05.2014</v>
      </c>
      <c r="D23" s="3013"/>
      <c r="E23" s="3013"/>
      <c r="F23" s="3013"/>
      <c r="G23" s="3013"/>
      <c r="H23" s="3013"/>
      <c r="I23" s="3013"/>
      <c r="J23" s="17"/>
      <c r="K23" s="17"/>
      <c r="L23" s="17"/>
      <c r="M23" s="17"/>
    </row>
    <row r="24" spans="3:13" ht="15.75" hidden="1">
      <c r="C24" s="3013" t="str">
        <f>'Бюд.р.'!D123</f>
        <v>№ 02-03-09 от 23.06.2014</v>
      </c>
      <c r="D24" s="3013"/>
      <c r="E24" s="3013"/>
      <c r="F24" s="3013"/>
      <c r="G24" s="3013"/>
      <c r="H24" s="3013"/>
      <c r="I24" s="3013"/>
      <c r="J24" s="17"/>
      <c r="K24" s="17"/>
      <c r="L24" s="17"/>
      <c r="M24" s="17"/>
    </row>
    <row r="25" spans="2:13" ht="18.75">
      <c r="B25" s="3014" t="s">
        <v>226</v>
      </c>
      <c r="C25" s="3014"/>
      <c r="D25" s="3014"/>
      <c r="E25" s="3014"/>
      <c r="F25" s="3014"/>
      <c r="G25" s="3014"/>
      <c r="H25" s="3014"/>
      <c r="I25" s="3014"/>
      <c r="J25" s="17"/>
      <c r="K25" s="17"/>
      <c r="L25" s="17"/>
      <c r="M25" s="17"/>
    </row>
    <row r="26" spans="1:13" ht="18.75">
      <c r="A26" s="213"/>
      <c r="B26" s="3019" t="s">
        <v>1246</v>
      </c>
      <c r="C26" s="3019"/>
      <c r="D26" s="3019"/>
      <c r="E26" s="3019"/>
      <c r="F26" s="3019"/>
      <c r="G26" s="3019"/>
      <c r="H26" s="3019"/>
      <c r="I26" s="3019"/>
      <c r="J26" s="213"/>
      <c r="K26" s="213"/>
      <c r="L26" s="213"/>
      <c r="M26" s="213"/>
    </row>
    <row r="27" spans="1:13" ht="19.5" thickBot="1">
      <c r="A27" s="213"/>
      <c r="B27" s="213"/>
      <c r="C27" s="3018" t="s">
        <v>299</v>
      </c>
      <c r="D27" s="3018"/>
      <c r="E27" s="3018"/>
      <c r="F27" s="3018"/>
      <c r="G27" s="3018"/>
      <c r="H27" s="3018"/>
      <c r="I27" s="3018"/>
      <c r="J27" s="446"/>
      <c r="K27" s="446"/>
      <c r="L27" s="446"/>
      <c r="M27" s="446"/>
    </row>
    <row r="28" spans="1:13" ht="39.75" thickBot="1">
      <c r="A28" s="94" t="s">
        <v>129</v>
      </c>
      <c r="B28" s="71" t="s">
        <v>1065</v>
      </c>
      <c r="C28" s="26" t="s">
        <v>300</v>
      </c>
      <c r="D28" s="72" t="s">
        <v>532</v>
      </c>
      <c r="E28" s="260" t="s">
        <v>313</v>
      </c>
      <c r="F28" s="260" t="s">
        <v>311</v>
      </c>
      <c r="G28" s="260" t="s">
        <v>131</v>
      </c>
      <c r="H28" s="31" t="s">
        <v>312</v>
      </c>
      <c r="I28" s="372" t="s">
        <v>354</v>
      </c>
      <c r="J28" s="375" t="s">
        <v>1040</v>
      </c>
      <c r="K28" s="376" t="s">
        <v>1041</v>
      </c>
      <c r="L28" s="376" t="s">
        <v>1020</v>
      </c>
      <c r="M28" s="412" t="s">
        <v>1021</v>
      </c>
    </row>
    <row r="29" spans="1:13" ht="12.75">
      <c r="A29" s="180">
        <v>1</v>
      </c>
      <c r="B29" s="445" t="s">
        <v>914</v>
      </c>
      <c r="C29" s="948">
        <v>2</v>
      </c>
      <c r="D29" s="925" t="s">
        <v>560</v>
      </c>
      <c r="E29" s="926" t="s">
        <v>847</v>
      </c>
      <c r="F29" s="926" t="s">
        <v>382</v>
      </c>
      <c r="G29" s="927" t="s">
        <v>383</v>
      </c>
      <c r="H29" s="1297" t="s">
        <v>383</v>
      </c>
      <c r="I29" s="448">
        <v>7</v>
      </c>
      <c r="J29" s="449">
        <v>8</v>
      </c>
      <c r="K29" s="450">
        <v>9</v>
      </c>
      <c r="L29" s="450">
        <v>10</v>
      </c>
      <c r="M29" s="451">
        <v>11</v>
      </c>
    </row>
    <row r="30" spans="1:13" ht="16.5" hidden="1" thickBot="1">
      <c r="A30" s="223" t="s">
        <v>840</v>
      </c>
      <c r="B30" s="427"/>
      <c r="C30" s="949" t="s">
        <v>132</v>
      </c>
      <c r="D30" s="928"/>
      <c r="E30" s="253" t="s">
        <v>537</v>
      </c>
      <c r="F30" s="254"/>
      <c r="G30" s="929"/>
      <c r="H30" s="1298"/>
      <c r="I30" s="401"/>
      <c r="J30" s="389"/>
      <c r="K30" s="255"/>
      <c r="L30" s="255"/>
      <c r="M30" s="413"/>
    </row>
    <row r="31" spans="1:13" ht="40.5" customHeight="1" hidden="1" thickBot="1">
      <c r="A31" s="224" t="s">
        <v>133</v>
      </c>
      <c r="B31" s="12"/>
      <c r="C31" s="950" t="s">
        <v>961</v>
      </c>
      <c r="D31" s="930"/>
      <c r="E31" s="10" t="s">
        <v>363</v>
      </c>
      <c r="F31" s="10"/>
      <c r="G31" s="931"/>
      <c r="H31" s="1299"/>
      <c r="I31" s="402"/>
      <c r="J31" s="390"/>
      <c r="K31" s="377"/>
      <c r="L31" s="377"/>
      <c r="M31" s="414"/>
    </row>
    <row r="32" spans="1:13" ht="31.5" customHeight="1" thickBot="1">
      <c r="A32" s="224"/>
      <c r="B32" s="1212"/>
      <c r="C32" s="1204" t="s">
        <v>635</v>
      </c>
      <c r="D32" s="1205" t="s">
        <v>113</v>
      </c>
      <c r="E32" s="1213"/>
      <c r="F32" s="1213"/>
      <c r="G32" s="1214"/>
      <c r="H32" s="1300"/>
      <c r="I32" s="1215">
        <f>I33</f>
        <v>3488.861000000001</v>
      </c>
      <c r="J32" s="391" t="e">
        <f>J33+J122+J159+J203+J207+J226+#REF!+J237</f>
        <v>#REF!</v>
      </c>
      <c r="K32" s="380" t="e">
        <f>K33+K122+K159+K203+K207+K226+#REF!+K237</f>
        <v>#REF!</v>
      </c>
      <c r="L32" s="380" t="e">
        <f>L33+L122+L159+L203+L207+L226+#REF!+L237</f>
        <v>#REF!</v>
      </c>
      <c r="M32" s="415" t="e">
        <f>M33+M122+M159+M203+M207+M226+#REF!+M237</f>
        <v>#REF!</v>
      </c>
    </row>
    <row r="33" spans="1:13" ht="14.25" customHeight="1" thickBot="1">
      <c r="A33" s="224"/>
      <c r="B33" s="1030" t="s">
        <v>840</v>
      </c>
      <c r="C33" s="1087" t="s">
        <v>132</v>
      </c>
      <c r="D33" s="1031" t="s">
        <v>113</v>
      </c>
      <c r="E33" s="1032" t="s">
        <v>545</v>
      </c>
      <c r="F33" s="1032"/>
      <c r="G33" s="1033"/>
      <c r="H33" s="1301"/>
      <c r="I33" s="1034">
        <f>SUM(I34,I42)</f>
        <v>3488.861000000001</v>
      </c>
      <c r="J33" s="399" t="e">
        <f>J34+J42+J67+J100</f>
        <v>#REF!</v>
      </c>
      <c r="K33" s="381" t="e">
        <f>K34+K42+K67+K100</f>
        <v>#REF!</v>
      </c>
      <c r="L33" s="381" t="e">
        <f>L34+L42+L67+L100</f>
        <v>#REF!</v>
      </c>
      <c r="M33" s="422" t="e">
        <f>M34+M42+M67+M100</f>
        <v>#REF!</v>
      </c>
    </row>
    <row r="34" spans="1:13" ht="46.5" customHeight="1">
      <c r="A34" s="224"/>
      <c r="B34" s="1135" t="s">
        <v>914</v>
      </c>
      <c r="C34" s="1082" t="s">
        <v>162</v>
      </c>
      <c r="D34" s="1083" t="s">
        <v>113</v>
      </c>
      <c r="E34" s="1084" t="s">
        <v>544</v>
      </c>
      <c r="F34" s="1084"/>
      <c r="G34" s="1085"/>
      <c r="H34" s="1302"/>
      <c r="I34" s="1086">
        <f aca="true" t="shared" si="0" ref="I34:M35">I35</f>
        <v>1117.2340000000002</v>
      </c>
      <c r="J34" s="392">
        <f t="shared" si="0"/>
        <v>164.7</v>
      </c>
      <c r="K34" s="184">
        <f t="shared" si="0"/>
        <v>164.8</v>
      </c>
      <c r="L34" s="184">
        <f t="shared" si="0"/>
        <v>164.7</v>
      </c>
      <c r="M34" s="416">
        <f t="shared" si="0"/>
        <v>164.7</v>
      </c>
    </row>
    <row r="35" spans="1:13" ht="17.25" customHeight="1">
      <c r="A35" s="225" t="s">
        <v>328</v>
      </c>
      <c r="B35" s="25" t="s">
        <v>328</v>
      </c>
      <c r="C35" s="951" t="s">
        <v>547</v>
      </c>
      <c r="D35" s="833" t="s">
        <v>113</v>
      </c>
      <c r="E35" s="11" t="s">
        <v>544</v>
      </c>
      <c r="F35" s="11" t="s">
        <v>548</v>
      </c>
      <c r="G35" s="834"/>
      <c r="H35" s="893"/>
      <c r="I35" s="403">
        <f t="shared" si="0"/>
        <v>1117.2340000000002</v>
      </c>
      <c r="J35" s="393">
        <f t="shared" si="0"/>
        <v>164.7</v>
      </c>
      <c r="K35" s="218">
        <f t="shared" si="0"/>
        <v>164.8</v>
      </c>
      <c r="L35" s="218">
        <f t="shared" si="0"/>
        <v>164.7</v>
      </c>
      <c r="M35" s="417">
        <f t="shared" si="0"/>
        <v>164.7</v>
      </c>
    </row>
    <row r="36" spans="1:13" ht="22.5">
      <c r="A36" s="226" t="s">
        <v>239</v>
      </c>
      <c r="B36" s="7" t="s">
        <v>239</v>
      </c>
      <c r="C36" s="1121" t="s">
        <v>1247</v>
      </c>
      <c r="D36" s="835" t="s">
        <v>113</v>
      </c>
      <c r="E36" s="214" t="s">
        <v>544</v>
      </c>
      <c r="F36" s="214" t="s">
        <v>548</v>
      </c>
      <c r="G36" s="836" t="s">
        <v>1253</v>
      </c>
      <c r="H36" s="894"/>
      <c r="I36" s="404">
        <f>'Бюд.р.'!H60</f>
        <v>1117.2340000000002</v>
      </c>
      <c r="J36" s="394">
        <v>164.7</v>
      </c>
      <c r="K36" s="221">
        <v>164.8</v>
      </c>
      <c r="L36" s="221">
        <v>164.7</v>
      </c>
      <c r="M36" s="418">
        <v>164.7</v>
      </c>
    </row>
    <row r="37" spans="1:13" ht="24" hidden="1">
      <c r="A37" s="227" t="s">
        <v>240</v>
      </c>
      <c r="B37" s="13"/>
      <c r="C37" s="951" t="s">
        <v>323</v>
      </c>
      <c r="D37" s="833"/>
      <c r="E37" s="32" t="s">
        <v>363</v>
      </c>
      <c r="F37" s="32" t="s">
        <v>134</v>
      </c>
      <c r="G37" s="837" t="s">
        <v>962</v>
      </c>
      <c r="H37" s="895" t="s">
        <v>324</v>
      </c>
      <c r="I37" s="373"/>
      <c r="J37" s="395"/>
      <c r="K37" s="269"/>
      <c r="L37" s="269"/>
      <c r="M37" s="382"/>
    </row>
    <row r="38" spans="1:13" ht="12.75" hidden="1">
      <c r="A38" s="228" t="s">
        <v>241</v>
      </c>
      <c r="B38" s="7"/>
      <c r="C38" s="953" t="s">
        <v>342</v>
      </c>
      <c r="D38" s="838"/>
      <c r="E38" s="8" t="s">
        <v>363</v>
      </c>
      <c r="F38" s="8" t="s">
        <v>134</v>
      </c>
      <c r="G38" s="839" t="s">
        <v>962</v>
      </c>
      <c r="H38" s="896" t="s">
        <v>327</v>
      </c>
      <c r="I38" s="373"/>
      <c r="J38" s="395"/>
      <c r="K38" s="269"/>
      <c r="L38" s="269"/>
      <c r="M38" s="382"/>
    </row>
    <row r="39" spans="1:13" ht="12.75" hidden="1">
      <c r="A39" s="228" t="s">
        <v>242</v>
      </c>
      <c r="B39" s="7"/>
      <c r="C39" s="954" t="s">
        <v>135</v>
      </c>
      <c r="D39" s="840"/>
      <c r="E39" s="6" t="s">
        <v>363</v>
      </c>
      <c r="F39" s="6" t="s">
        <v>134</v>
      </c>
      <c r="G39" s="841" t="s">
        <v>962</v>
      </c>
      <c r="H39" s="897" t="s">
        <v>337</v>
      </c>
      <c r="I39" s="373"/>
      <c r="J39" s="395"/>
      <c r="K39" s="269"/>
      <c r="L39" s="269"/>
      <c r="M39" s="382"/>
    </row>
    <row r="40" spans="1:13" ht="12.75" hidden="1">
      <c r="A40" s="228" t="s">
        <v>243</v>
      </c>
      <c r="B40" s="7"/>
      <c r="C40" s="954" t="s">
        <v>136</v>
      </c>
      <c r="D40" s="840"/>
      <c r="E40" s="6" t="s">
        <v>363</v>
      </c>
      <c r="F40" s="6" t="s">
        <v>134</v>
      </c>
      <c r="G40" s="841" t="s">
        <v>962</v>
      </c>
      <c r="H40" s="897" t="s">
        <v>338</v>
      </c>
      <c r="I40" s="373"/>
      <c r="J40" s="395"/>
      <c r="K40" s="269"/>
      <c r="L40" s="269"/>
      <c r="M40" s="382"/>
    </row>
    <row r="41" spans="1:13" ht="38.25" hidden="1">
      <c r="A41" s="224" t="s">
        <v>137</v>
      </c>
      <c r="B41" s="428"/>
      <c r="C41" s="955" t="s">
        <v>910</v>
      </c>
      <c r="D41" s="842"/>
      <c r="E41" s="217" t="s">
        <v>340</v>
      </c>
      <c r="F41" s="217"/>
      <c r="G41" s="843"/>
      <c r="H41" s="898"/>
      <c r="I41" s="373"/>
      <c r="J41" s="395"/>
      <c r="K41" s="269"/>
      <c r="L41" s="269"/>
      <c r="M41" s="382"/>
    </row>
    <row r="42" spans="1:13" ht="60" customHeight="1">
      <c r="A42" s="224"/>
      <c r="B42" s="447" t="s">
        <v>1034</v>
      </c>
      <c r="C42" s="956" t="s">
        <v>1180</v>
      </c>
      <c r="D42" s="930" t="s">
        <v>113</v>
      </c>
      <c r="E42" s="10" t="s">
        <v>562</v>
      </c>
      <c r="F42" s="10"/>
      <c r="G42" s="931"/>
      <c r="H42" s="1299"/>
      <c r="I42" s="384">
        <f>I43+I48</f>
        <v>2371.6270000000004</v>
      </c>
      <c r="J42" s="392" t="e">
        <f>J43+#REF!</f>
        <v>#REF!</v>
      </c>
      <c r="K42" s="184" t="e">
        <f>K43+#REF!</f>
        <v>#REF!</v>
      </c>
      <c r="L42" s="184" t="e">
        <f>L43+#REF!</f>
        <v>#REF!</v>
      </c>
      <c r="M42" s="416" t="e">
        <f>M43+#REF!</f>
        <v>#REF!</v>
      </c>
    </row>
    <row r="43" spans="1:13" ht="24.75" customHeight="1">
      <c r="A43" s="225" t="s">
        <v>366</v>
      </c>
      <c r="B43" s="428" t="s">
        <v>366</v>
      </c>
      <c r="C43" s="951" t="s">
        <v>566</v>
      </c>
      <c r="D43" s="833" t="s">
        <v>113</v>
      </c>
      <c r="E43" s="11" t="s">
        <v>562</v>
      </c>
      <c r="F43" s="11" t="s">
        <v>73</v>
      </c>
      <c r="G43" s="834"/>
      <c r="H43" s="893"/>
      <c r="I43" s="405">
        <f>I44+I46</f>
        <v>1225.2400000000002</v>
      </c>
      <c r="J43" s="393">
        <f>J45</f>
        <v>151.5</v>
      </c>
      <c r="K43" s="218">
        <f>K45</f>
        <v>151.6</v>
      </c>
      <c r="L43" s="218">
        <f>L45</f>
        <v>151.5</v>
      </c>
      <c r="M43" s="417">
        <f>M45</f>
        <v>151.5</v>
      </c>
    </row>
    <row r="44" spans="1:13" ht="24.75" customHeight="1">
      <c r="A44" s="225"/>
      <c r="B44" s="25" t="s">
        <v>244</v>
      </c>
      <c r="C44" s="951" t="s">
        <v>74</v>
      </c>
      <c r="D44" s="833" t="s">
        <v>113</v>
      </c>
      <c r="E44" s="11" t="s">
        <v>562</v>
      </c>
      <c r="F44" s="11" t="s">
        <v>75</v>
      </c>
      <c r="G44" s="834"/>
      <c r="H44" s="893"/>
      <c r="I44" s="405">
        <f>I45</f>
        <v>960.6400000000001</v>
      </c>
      <c r="J44" s="393"/>
      <c r="K44" s="218"/>
      <c r="L44" s="218"/>
      <c r="M44" s="417"/>
    </row>
    <row r="45" spans="1:13" ht="22.5" customHeight="1">
      <c r="A45" s="225"/>
      <c r="B45" s="7" t="s">
        <v>245</v>
      </c>
      <c r="C45" s="1121" t="s">
        <v>1247</v>
      </c>
      <c r="D45" s="835" t="s">
        <v>113</v>
      </c>
      <c r="E45" s="214" t="s">
        <v>562</v>
      </c>
      <c r="F45" s="214" t="s">
        <v>75</v>
      </c>
      <c r="G45" s="836" t="s">
        <v>1253</v>
      </c>
      <c r="H45" s="893"/>
      <c r="I45" s="404">
        <f>'ВЕД.СТ Пр.2.'!I36</f>
        <v>960.6400000000001</v>
      </c>
      <c r="J45" s="394">
        <v>151.5</v>
      </c>
      <c r="K45" s="221">
        <v>151.6</v>
      </c>
      <c r="L45" s="221">
        <v>151.5</v>
      </c>
      <c r="M45" s="418">
        <v>151.5</v>
      </c>
    </row>
    <row r="46" spans="1:13" ht="27" customHeight="1">
      <c r="A46" s="225"/>
      <c r="B46" s="25" t="s">
        <v>612</v>
      </c>
      <c r="C46" s="1344" t="s">
        <v>1264</v>
      </c>
      <c r="D46" s="833" t="s">
        <v>113</v>
      </c>
      <c r="E46" s="11" t="s">
        <v>562</v>
      </c>
      <c r="F46" s="11" t="s">
        <v>77</v>
      </c>
      <c r="G46" s="844"/>
      <c r="H46" s="893"/>
      <c r="I46" s="405">
        <f>I47</f>
        <v>264.6</v>
      </c>
      <c r="J46" s="393">
        <f>J47</f>
        <v>138.4</v>
      </c>
      <c r="K46" s="218">
        <f>K47</f>
        <v>138.3</v>
      </c>
      <c r="L46" s="218">
        <f>L47</f>
        <v>138.4</v>
      </c>
      <c r="M46" s="417">
        <f>M47</f>
        <v>138.3</v>
      </c>
    </row>
    <row r="47" spans="1:13" ht="12.75" customHeight="1">
      <c r="A47" s="225"/>
      <c r="B47" s="7" t="s">
        <v>246</v>
      </c>
      <c r="C47" s="880" t="s">
        <v>1249</v>
      </c>
      <c r="D47" s="835" t="s">
        <v>113</v>
      </c>
      <c r="E47" s="214" t="s">
        <v>562</v>
      </c>
      <c r="F47" s="214" t="s">
        <v>77</v>
      </c>
      <c r="G47" s="836" t="s">
        <v>1027</v>
      </c>
      <c r="H47" s="893"/>
      <c r="I47" s="404">
        <f>'ВЕД.СТ Пр.2.'!I43</f>
        <v>264.6</v>
      </c>
      <c r="J47" s="394">
        <v>138.4</v>
      </c>
      <c r="K47" s="221">
        <v>138.3</v>
      </c>
      <c r="L47" s="221">
        <v>138.4</v>
      </c>
      <c r="M47" s="418">
        <v>138.3</v>
      </c>
    </row>
    <row r="48" spans="1:13" ht="24.75" customHeight="1">
      <c r="A48" s="226" t="s">
        <v>118</v>
      </c>
      <c r="B48" s="428" t="s">
        <v>254</v>
      </c>
      <c r="C48" s="957" t="s">
        <v>72</v>
      </c>
      <c r="D48" s="833" t="s">
        <v>113</v>
      </c>
      <c r="E48" s="11" t="s">
        <v>562</v>
      </c>
      <c r="F48" s="11" t="s">
        <v>563</v>
      </c>
      <c r="G48" s="834"/>
      <c r="H48" s="893"/>
      <c r="I48" s="405">
        <f>SUM(I54:I56)</f>
        <v>1146.387</v>
      </c>
      <c r="J48" s="393">
        <f>J54</f>
        <v>36.8</v>
      </c>
      <c r="K48" s="218">
        <f>K54</f>
        <v>36.7</v>
      </c>
      <c r="L48" s="218">
        <f>L54</f>
        <v>36.7</v>
      </c>
      <c r="M48" s="417">
        <f>M54</f>
        <v>36.7</v>
      </c>
    </row>
    <row r="49" spans="1:13" ht="12.75" hidden="1">
      <c r="A49" s="227" t="s">
        <v>245</v>
      </c>
      <c r="B49" s="429"/>
      <c r="C49" s="951" t="s">
        <v>323</v>
      </c>
      <c r="D49" s="845"/>
      <c r="E49" s="8" t="s">
        <v>340</v>
      </c>
      <c r="F49" s="8" t="s">
        <v>134</v>
      </c>
      <c r="G49" s="839" t="s">
        <v>321</v>
      </c>
      <c r="H49" s="896" t="s">
        <v>324</v>
      </c>
      <c r="I49" s="373"/>
      <c r="J49" s="394"/>
      <c r="K49" s="221"/>
      <c r="L49" s="221"/>
      <c r="M49" s="418"/>
    </row>
    <row r="50" spans="1:13" ht="12.75" hidden="1">
      <c r="A50" s="228" t="s">
        <v>247</v>
      </c>
      <c r="B50" s="7"/>
      <c r="C50" s="953" t="s">
        <v>342</v>
      </c>
      <c r="D50" s="838"/>
      <c r="E50" s="8" t="s">
        <v>340</v>
      </c>
      <c r="F50" s="8" t="s">
        <v>134</v>
      </c>
      <c r="G50" s="839" t="s">
        <v>321</v>
      </c>
      <c r="H50" s="896" t="s">
        <v>327</v>
      </c>
      <c r="I50" s="373"/>
      <c r="J50" s="394"/>
      <c r="K50" s="221"/>
      <c r="L50" s="221"/>
      <c r="M50" s="418"/>
    </row>
    <row r="51" spans="1:13" ht="12.75" hidden="1">
      <c r="A51" s="228" t="s">
        <v>242</v>
      </c>
      <c r="B51" s="7"/>
      <c r="C51" s="954" t="s">
        <v>135</v>
      </c>
      <c r="D51" s="840"/>
      <c r="E51" s="6" t="s">
        <v>340</v>
      </c>
      <c r="F51" s="6" t="s">
        <v>134</v>
      </c>
      <c r="G51" s="841" t="s">
        <v>321</v>
      </c>
      <c r="H51" s="897" t="s">
        <v>337</v>
      </c>
      <c r="I51" s="373"/>
      <c r="J51" s="394"/>
      <c r="K51" s="221"/>
      <c r="L51" s="221"/>
      <c r="M51" s="418"/>
    </row>
    <row r="52" spans="1:13" ht="12.75" hidden="1">
      <c r="A52" s="228" t="s">
        <v>243</v>
      </c>
      <c r="B52" s="7"/>
      <c r="C52" s="954" t="s">
        <v>138</v>
      </c>
      <c r="D52" s="840"/>
      <c r="E52" s="6" t="s">
        <v>340</v>
      </c>
      <c r="F52" s="6" t="s">
        <v>315</v>
      </c>
      <c r="G52" s="841" t="s">
        <v>321</v>
      </c>
      <c r="H52" s="897" t="s">
        <v>538</v>
      </c>
      <c r="I52" s="373"/>
      <c r="J52" s="394"/>
      <c r="K52" s="221"/>
      <c r="L52" s="221"/>
      <c r="M52" s="418"/>
    </row>
    <row r="53" spans="1:13" ht="12.75" hidden="1">
      <c r="A53" s="228" t="s">
        <v>248</v>
      </c>
      <c r="B53" s="7"/>
      <c r="C53" s="954" t="s">
        <v>136</v>
      </c>
      <c r="D53" s="840"/>
      <c r="E53" s="6" t="s">
        <v>340</v>
      </c>
      <c r="F53" s="6" t="s">
        <v>134</v>
      </c>
      <c r="G53" s="841" t="s">
        <v>321</v>
      </c>
      <c r="H53" s="897" t="s">
        <v>338</v>
      </c>
      <c r="I53" s="373"/>
      <c r="J53" s="394"/>
      <c r="K53" s="221"/>
      <c r="L53" s="221"/>
      <c r="M53" s="418"/>
    </row>
    <row r="54" spans="1:13" ht="21.75" customHeight="1">
      <c r="A54" s="226" t="s">
        <v>368</v>
      </c>
      <c r="B54" s="7" t="s">
        <v>165</v>
      </c>
      <c r="C54" s="1121" t="s">
        <v>1247</v>
      </c>
      <c r="D54" s="835" t="s">
        <v>113</v>
      </c>
      <c r="E54" s="214" t="s">
        <v>562</v>
      </c>
      <c r="F54" s="214" t="s">
        <v>563</v>
      </c>
      <c r="G54" s="836" t="s">
        <v>1253</v>
      </c>
      <c r="H54" s="897"/>
      <c r="I54" s="404">
        <f>'Бюд.р.'!H84</f>
        <v>894.767</v>
      </c>
      <c r="J54" s="394">
        <v>36.8</v>
      </c>
      <c r="K54" s="221">
        <v>36.7</v>
      </c>
      <c r="L54" s="221">
        <v>36.7</v>
      </c>
      <c r="M54" s="418">
        <v>36.7</v>
      </c>
    </row>
    <row r="55" spans="1:13" ht="15" customHeight="1">
      <c r="A55" s="226"/>
      <c r="B55" s="7" t="s">
        <v>1255</v>
      </c>
      <c r="C55" s="880" t="s">
        <v>1249</v>
      </c>
      <c r="D55" s="835" t="s">
        <v>113</v>
      </c>
      <c r="E55" s="214" t="s">
        <v>562</v>
      </c>
      <c r="F55" s="214" t="s">
        <v>563</v>
      </c>
      <c r="G55" s="1110" t="s">
        <v>529</v>
      </c>
      <c r="H55" s="1343"/>
      <c r="I55" s="587">
        <f>'Бюд.р.'!H90</f>
        <v>187.56</v>
      </c>
      <c r="J55" s="394"/>
      <c r="K55" s="221"/>
      <c r="L55" s="221"/>
      <c r="M55" s="418"/>
    </row>
    <row r="56" spans="1:13" ht="14.25" customHeight="1" thickBot="1">
      <c r="A56" s="226"/>
      <c r="B56" s="7" t="s">
        <v>1256</v>
      </c>
      <c r="C56" s="880" t="s">
        <v>1248</v>
      </c>
      <c r="D56" s="835" t="s">
        <v>113</v>
      </c>
      <c r="E56" s="214" t="s">
        <v>562</v>
      </c>
      <c r="F56" s="214" t="s">
        <v>563</v>
      </c>
      <c r="G56" s="1110" t="s">
        <v>1260</v>
      </c>
      <c r="H56" s="1343"/>
      <c r="I56" s="587">
        <f>'Бюд.р.'!H96</f>
        <v>64.06</v>
      </c>
      <c r="J56" s="394"/>
      <c r="K56" s="221"/>
      <c r="L56" s="221"/>
      <c r="M56" s="418"/>
    </row>
    <row r="57" spans="1:13" ht="14.25" customHeight="1" thickBot="1">
      <c r="A57" s="226"/>
      <c r="B57" s="1079"/>
      <c r="C57" s="799" t="s">
        <v>317</v>
      </c>
      <c r="D57" s="800">
        <v>925</v>
      </c>
      <c r="E57" s="800">
        <v>700</v>
      </c>
      <c r="F57" s="800"/>
      <c r="G57" s="800"/>
      <c r="H57" s="801"/>
      <c r="I57" s="587"/>
      <c r="J57" s="394"/>
      <c r="K57" s="221"/>
      <c r="L57" s="221"/>
      <c r="M57" s="418"/>
    </row>
    <row r="58" spans="1:13" ht="14.25" customHeight="1">
      <c r="A58" s="226"/>
      <c r="B58" s="1079"/>
      <c r="C58" s="804" t="s">
        <v>1322</v>
      </c>
      <c r="D58" s="796">
        <v>925</v>
      </c>
      <c r="E58" s="796">
        <v>705</v>
      </c>
      <c r="F58" s="796"/>
      <c r="G58" s="796"/>
      <c r="H58" s="797"/>
      <c r="I58" s="587"/>
      <c r="J58" s="394"/>
      <c r="K58" s="221"/>
      <c r="L58" s="221"/>
      <c r="M58" s="418"/>
    </row>
    <row r="59" spans="1:13" ht="14.25" customHeight="1">
      <c r="A59" s="226"/>
      <c r="B59" s="1079"/>
      <c r="C59" s="533" t="s">
        <v>1357</v>
      </c>
      <c r="D59" s="198">
        <v>925</v>
      </c>
      <c r="E59" s="198">
        <v>705</v>
      </c>
      <c r="F59" s="198" t="s">
        <v>1329</v>
      </c>
      <c r="G59" s="198"/>
      <c r="H59" s="528"/>
      <c r="I59" s="587"/>
      <c r="J59" s="394"/>
      <c r="K59" s="221"/>
      <c r="L59" s="221"/>
      <c r="M59" s="418"/>
    </row>
    <row r="60" spans="1:13" ht="14.25" customHeight="1">
      <c r="A60" s="226"/>
      <c r="B60" s="1079"/>
      <c r="C60" s="533" t="s">
        <v>1330</v>
      </c>
      <c r="D60" s="198">
        <v>925</v>
      </c>
      <c r="E60" s="198">
        <v>705</v>
      </c>
      <c r="F60" s="198" t="s">
        <v>1358</v>
      </c>
      <c r="G60" s="198"/>
      <c r="H60" s="528"/>
      <c r="I60" s="587"/>
      <c r="J60" s="394"/>
      <c r="K60" s="221"/>
      <c r="L60" s="221"/>
      <c r="M60" s="418"/>
    </row>
    <row r="61" spans="1:13" ht="14.25" customHeight="1">
      <c r="A61" s="226"/>
      <c r="B61" s="1079"/>
      <c r="C61" s="533" t="s">
        <v>1333</v>
      </c>
      <c r="D61" s="198">
        <v>968</v>
      </c>
      <c r="E61" s="198">
        <v>705</v>
      </c>
      <c r="F61" s="198" t="s">
        <v>1331</v>
      </c>
      <c r="G61" s="198"/>
      <c r="H61" s="528"/>
      <c r="I61" s="587"/>
      <c r="J61" s="394"/>
      <c r="K61" s="221"/>
      <c r="L61" s="221"/>
      <c r="M61" s="418"/>
    </row>
    <row r="62" spans="1:13" ht="14.25" customHeight="1">
      <c r="A62" s="226"/>
      <c r="B62" s="1079"/>
      <c r="C62" s="1330" t="s">
        <v>1332</v>
      </c>
      <c r="D62" s="1337">
        <v>968</v>
      </c>
      <c r="E62" s="1337">
        <v>705</v>
      </c>
      <c r="F62" s="1337" t="s">
        <v>1331</v>
      </c>
      <c r="G62" s="1337">
        <v>244</v>
      </c>
      <c r="H62" s="1331">
        <v>244</v>
      </c>
      <c r="I62" s="587"/>
      <c r="J62" s="394"/>
      <c r="K62" s="221"/>
      <c r="L62" s="221"/>
      <c r="M62" s="418"/>
    </row>
    <row r="63" spans="1:13" ht="14.25" customHeight="1">
      <c r="A63" s="226"/>
      <c r="B63" s="1079"/>
      <c r="C63" s="1830"/>
      <c r="D63" s="871"/>
      <c r="E63" s="1109"/>
      <c r="F63" s="1109"/>
      <c r="G63" s="1110"/>
      <c r="H63" s="1343"/>
      <c r="I63" s="587"/>
      <c r="J63" s="394"/>
      <c r="K63" s="221"/>
      <c r="L63" s="221"/>
      <c r="M63" s="418"/>
    </row>
    <row r="64" spans="1:13" ht="14.25" customHeight="1">
      <c r="A64" s="226"/>
      <c r="B64" s="1079"/>
      <c r="C64" s="1830"/>
      <c r="D64" s="871"/>
      <c r="E64" s="1109"/>
      <c r="F64" s="1109"/>
      <c r="G64" s="1110"/>
      <c r="H64" s="1343"/>
      <c r="I64" s="587"/>
      <c r="J64" s="394"/>
      <c r="K64" s="221"/>
      <c r="L64" s="221"/>
      <c r="M64" s="418"/>
    </row>
    <row r="65" spans="1:13" ht="30" customHeight="1" thickBot="1">
      <c r="A65" s="232" t="s">
        <v>309</v>
      </c>
      <c r="B65" s="1203"/>
      <c r="C65" s="1204" t="s">
        <v>634</v>
      </c>
      <c r="D65" s="1205" t="s">
        <v>747</v>
      </c>
      <c r="E65" s="1206"/>
      <c r="F65" s="1206"/>
      <c r="G65" s="1207"/>
      <c r="H65" s="1303"/>
      <c r="I65" s="1208" t="e">
        <f>I66+I122+I152+I159+I203+I207+I226+I237+I256+I260</f>
        <v>#REF!</v>
      </c>
      <c r="J65" s="395"/>
      <c r="K65" s="269"/>
      <c r="L65" s="269"/>
      <c r="M65" s="382"/>
    </row>
    <row r="66" spans="1:13" ht="30" customHeight="1" thickBot="1">
      <c r="A66" s="232"/>
      <c r="B66" s="1171" t="s">
        <v>840</v>
      </c>
      <c r="C66" s="1172" t="s">
        <v>132</v>
      </c>
      <c r="D66" s="1173" t="s">
        <v>747</v>
      </c>
      <c r="E66" s="1174" t="s">
        <v>545</v>
      </c>
      <c r="F66" s="1174"/>
      <c r="G66" s="1175"/>
      <c r="H66" s="1304"/>
      <c r="I66" s="1177" t="e">
        <f>SUM(I67,I97,I100)</f>
        <v>#REF!</v>
      </c>
      <c r="J66" s="395"/>
      <c r="K66" s="269"/>
      <c r="L66" s="269"/>
      <c r="M66" s="382"/>
    </row>
    <row r="67" spans="1:13" ht="73.5" customHeight="1">
      <c r="A67" s="232"/>
      <c r="B67" s="1135" t="s">
        <v>560</v>
      </c>
      <c r="C67" s="1209" t="s">
        <v>1186</v>
      </c>
      <c r="D67" s="1083" t="s">
        <v>747</v>
      </c>
      <c r="E67" s="1210" t="s">
        <v>564</v>
      </c>
      <c r="F67" s="1210"/>
      <c r="G67" s="1211"/>
      <c r="H67" s="1305"/>
      <c r="I67" s="1086">
        <f>I68+I90</f>
        <v>26012.004999999997</v>
      </c>
      <c r="J67" s="392" t="e">
        <f>#REF!+J68</f>
        <v>#REF!</v>
      </c>
      <c r="K67" s="184" t="e">
        <f>#REF!+K68</f>
        <v>#REF!</v>
      </c>
      <c r="L67" s="184" t="e">
        <f>#REF!+L68</f>
        <v>#REF!</v>
      </c>
      <c r="M67" s="416" t="e">
        <f>#REF!+M68</f>
        <v>#REF!</v>
      </c>
    </row>
    <row r="68" spans="1:13" ht="12.75">
      <c r="A68" s="226" t="s">
        <v>252</v>
      </c>
      <c r="B68" s="25" t="s">
        <v>316</v>
      </c>
      <c r="C68" s="951" t="s">
        <v>117</v>
      </c>
      <c r="D68" s="833" t="s">
        <v>747</v>
      </c>
      <c r="E68" s="11" t="s">
        <v>564</v>
      </c>
      <c r="F68" s="11" t="s">
        <v>565</v>
      </c>
      <c r="G68" s="836"/>
      <c r="H68" s="894"/>
      <c r="I68" s="405">
        <f>I73</f>
        <v>1117.234</v>
      </c>
      <c r="J68" s="393">
        <f>J73</f>
        <v>164.7</v>
      </c>
      <c r="K68" s="218">
        <f>K73</f>
        <v>164.7</v>
      </c>
      <c r="L68" s="218">
        <f>L73</f>
        <v>164.7</v>
      </c>
      <c r="M68" s="417">
        <f>M73</f>
        <v>164.7</v>
      </c>
    </row>
    <row r="69" spans="1:13" ht="12.75" hidden="1">
      <c r="A69" s="229" t="s">
        <v>905</v>
      </c>
      <c r="B69" s="429"/>
      <c r="C69" s="952" t="s">
        <v>323</v>
      </c>
      <c r="D69" s="840"/>
      <c r="E69" s="6" t="s">
        <v>339</v>
      </c>
      <c r="F69" s="6" t="s">
        <v>134</v>
      </c>
      <c r="G69" s="841" t="s">
        <v>341</v>
      </c>
      <c r="H69" s="897" t="s">
        <v>324</v>
      </c>
      <c r="I69" s="373"/>
      <c r="J69" s="394"/>
      <c r="K69" s="221"/>
      <c r="L69" s="221"/>
      <c r="M69" s="418"/>
    </row>
    <row r="70" spans="1:13" ht="12.75" hidden="1">
      <c r="A70" s="230" t="s">
        <v>507</v>
      </c>
      <c r="B70" s="7"/>
      <c r="C70" s="954" t="s">
        <v>342</v>
      </c>
      <c r="D70" s="840"/>
      <c r="E70" s="6" t="s">
        <v>339</v>
      </c>
      <c r="F70" s="6" t="s">
        <v>134</v>
      </c>
      <c r="G70" s="841" t="s">
        <v>341</v>
      </c>
      <c r="H70" s="897" t="s">
        <v>327</v>
      </c>
      <c r="I70" s="373"/>
      <c r="J70" s="394"/>
      <c r="K70" s="221"/>
      <c r="L70" s="221"/>
      <c r="M70" s="418"/>
    </row>
    <row r="71" spans="1:13" ht="12.75" hidden="1">
      <c r="A71" s="230" t="s">
        <v>242</v>
      </c>
      <c r="B71" s="7"/>
      <c r="C71" s="954" t="s">
        <v>135</v>
      </c>
      <c r="D71" s="840"/>
      <c r="E71" s="6" t="s">
        <v>339</v>
      </c>
      <c r="F71" s="6" t="s">
        <v>134</v>
      </c>
      <c r="G71" s="841" t="s">
        <v>341</v>
      </c>
      <c r="H71" s="897" t="s">
        <v>337</v>
      </c>
      <c r="I71" s="373"/>
      <c r="J71" s="394"/>
      <c r="K71" s="221"/>
      <c r="L71" s="221"/>
      <c r="M71" s="418"/>
    </row>
    <row r="72" spans="1:13" ht="12.75" hidden="1">
      <c r="A72" s="230" t="s">
        <v>243</v>
      </c>
      <c r="B72" s="7"/>
      <c r="C72" s="954" t="s">
        <v>136</v>
      </c>
      <c r="D72" s="840"/>
      <c r="E72" s="6" t="s">
        <v>339</v>
      </c>
      <c r="F72" s="6" t="s">
        <v>134</v>
      </c>
      <c r="G72" s="841" t="s">
        <v>341</v>
      </c>
      <c r="H72" s="897" t="s">
        <v>338</v>
      </c>
      <c r="I72" s="373"/>
      <c r="J72" s="394"/>
      <c r="K72" s="221"/>
      <c r="L72" s="221"/>
      <c r="M72" s="418"/>
    </row>
    <row r="73" spans="1:13" ht="24" customHeight="1">
      <c r="A73" s="226" t="s">
        <v>369</v>
      </c>
      <c r="B73" s="7" t="s">
        <v>252</v>
      </c>
      <c r="C73" s="1121" t="s">
        <v>1247</v>
      </c>
      <c r="D73" s="835" t="s">
        <v>747</v>
      </c>
      <c r="E73" s="214" t="s">
        <v>564</v>
      </c>
      <c r="F73" s="214" t="s">
        <v>565</v>
      </c>
      <c r="G73" s="836" t="s">
        <v>1253</v>
      </c>
      <c r="H73" s="897"/>
      <c r="I73" s="404">
        <f>'Бюд.р.'!H153</f>
        <v>1117.234</v>
      </c>
      <c r="J73" s="394">
        <v>164.7</v>
      </c>
      <c r="K73" s="221">
        <v>164.7</v>
      </c>
      <c r="L73" s="221">
        <v>164.7</v>
      </c>
      <c r="M73" s="418">
        <v>164.7</v>
      </c>
    </row>
    <row r="74" spans="1:13" ht="24" hidden="1">
      <c r="A74" s="229" t="s">
        <v>370</v>
      </c>
      <c r="B74" s="13"/>
      <c r="C74" s="958" t="s">
        <v>323</v>
      </c>
      <c r="D74" s="833"/>
      <c r="E74" s="32" t="s">
        <v>339</v>
      </c>
      <c r="F74" s="32" t="s">
        <v>134</v>
      </c>
      <c r="G74" s="837" t="s">
        <v>911</v>
      </c>
      <c r="H74" s="895" t="s">
        <v>324</v>
      </c>
      <c r="I74" s="373"/>
      <c r="J74" s="395"/>
      <c r="K74" s="269"/>
      <c r="L74" s="269"/>
      <c r="M74" s="382"/>
    </row>
    <row r="75" spans="1:13" ht="12.75" hidden="1">
      <c r="A75" s="230" t="s">
        <v>371</v>
      </c>
      <c r="B75" s="7"/>
      <c r="C75" s="959" t="s">
        <v>342</v>
      </c>
      <c r="D75" s="846"/>
      <c r="E75" s="9" t="s">
        <v>339</v>
      </c>
      <c r="F75" s="9" t="s">
        <v>134</v>
      </c>
      <c r="G75" s="847" t="s">
        <v>911</v>
      </c>
      <c r="H75" s="902" t="s">
        <v>327</v>
      </c>
      <c r="I75" s="373"/>
      <c r="J75" s="395"/>
      <c r="K75" s="269"/>
      <c r="L75" s="269"/>
      <c r="M75" s="382"/>
    </row>
    <row r="76" spans="1:13" ht="12.75" hidden="1">
      <c r="A76" s="231" t="s">
        <v>242</v>
      </c>
      <c r="B76" s="2"/>
      <c r="C76" s="954" t="s">
        <v>135</v>
      </c>
      <c r="D76" s="840"/>
      <c r="E76" s="6" t="s">
        <v>339</v>
      </c>
      <c r="F76" s="6" t="s">
        <v>134</v>
      </c>
      <c r="G76" s="841" t="s">
        <v>911</v>
      </c>
      <c r="H76" s="897" t="s">
        <v>337</v>
      </c>
      <c r="I76" s="373"/>
      <c r="J76" s="396"/>
      <c r="K76" s="222"/>
      <c r="L76" s="222"/>
      <c r="M76" s="419"/>
    </row>
    <row r="77" spans="1:13" ht="12.75" hidden="1">
      <c r="A77" s="231" t="s">
        <v>243</v>
      </c>
      <c r="B77" s="2"/>
      <c r="C77" s="954" t="s">
        <v>138</v>
      </c>
      <c r="D77" s="840"/>
      <c r="E77" s="6" t="s">
        <v>339</v>
      </c>
      <c r="F77" s="6" t="s">
        <v>315</v>
      </c>
      <c r="G77" s="841" t="s">
        <v>911</v>
      </c>
      <c r="H77" s="897" t="s">
        <v>538</v>
      </c>
      <c r="I77" s="373"/>
      <c r="J77" s="396"/>
      <c r="K77" s="222"/>
      <c r="L77" s="222"/>
      <c r="M77" s="419"/>
    </row>
    <row r="78" spans="1:13" ht="12.75" hidden="1">
      <c r="A78" s="231" t="s">
        <v>248</v>
      </c>
      <c r="B78" s="2"/>
      <c r="C78" s="954" t="s">
        <v>139</v>
      </c>
      <c r="D78" s="840"/>
      <c r="E78" s="6" t="s">
        <v>339</v>
      </c>
      <c r="F78" s="6" t="s">
        <v>134</v>
      </c>
      <c r="G78" s="841" t="s">
        <v>911</v>
      </c>
      <c r="H78" s="897" t="s">
        <v>338</v>
      </c>
      <c r="I78" s="373"/>
      <c r="J78" s="396"/>
      <c r="K78" s="222"/>
      <c r="L78" s="222"/>
      <c r="M78" s="419"/>
    </row>
    <row r="79" spans="1:13" ht="12.75" hidden="1">
      <c r="A79" s="230" t="s">
        <v>232</v>
      </c>
      <c r="B79" s="7"/>
      <c r="C79" s="953" t="s">
        <v>346</v>
      </c>
      <c r="D79" s="838"/>
      <c r="E79" s="8" t="s">
        <v>339</v>
      </c>
      <c r="F79" s="8" t="s">
        <v>134</v>
      </c>
      <c r="G79" s="839" t="s">
        <v>911</v>
      </c>
      <c r="H79" s="896" t="s">
        <v>539</v>
      </c>
      <c r="I79" s="373"/>
      <c r="J79" s="395"/>
      <c r="K79" s="269"/>
      <c r="L79" s="269"/>
      <c r="M79" s="382"/>
    </row>
    <row r="80" spans="1:13" ht="12.75" hidden="1">
      <c r="A80" s="233" t="s">
        <v>242</v>
      </c>
      <c r="B80" s="19"/>
      <c r="C80" s="960" t="s">
        <v>140</v>
      </c>
      <c r="D80" s="932"/>
      <c r="E80" s="35" t="s">
        <v>339</v>
      </c>
      <c r="F80" s="35" t="s">
        <v>134</v>
      </c>
      <c r="G80" s="933" t="s">
        <v>911</v>
      </c>
      <c r="H80" s="901" t="s">
        <v>540</v>
      </c>
      <c r="I80" s="373"/>
      <c r="J80" s="396"/>
      <c r="K80" s="222"/>
      <c r="L80" s="222"/>
      <c r="M80" s="419"/>
    </row>
    <row r="81" spans="1:13" ht="12.75" hidden="1">
      <c r="A81" s="233" t="s">
        <v>243</v>
      </c>
      <c r="B81" s="19"/>
      <c r="C81" s="960" t="s">
        <v>141</v>
      </c>
      <c r="D81" s="932"/>
      <c r="E81" s="35" t="s">
        <v>339</v>
      </c>
      <c r="F81" s="35" t="s">
        <v>134</v>
      </c>
      <c r="G81" s="933" t="s">
        <v>911</v>
      </c>
      <c r="H81" s="901" t="s">
        <v>541</v>
      </c>
      <c r="I81" s="373"/>
      <c r="J81" s="396"/>
      <c r="K81" s="222"/>
      <c r="L81" s="222"/>
      <c r="M81" s="419"/>
    </row>
    <row r="82" spans="1:13" ht="12.75" hidden="1">
      <c r="A82" s="234" t="s">
        <v>248</v>
      </c>
      <c r="B82" s="430"/>
      <c r="C82" s="960" t="s">
        <v>142</v>
      </c>
      <c r="D82" s="932"/>
      <c r="E82" s="5" t="s">
        <v>339</v>
      </c>
      <c r="F82" s="5" t="s">
        <v>134</v>
      </c>
      <c r="G82" s="934" t="s">
        <v>911</v>
      </c>
      <c r="H82" s="901" t="s">
        <v>542</v>
      </c>
      <c r="I82" s="373"/>
      <c r="J82" s="396"/>
      <c r="K82" s="222"/>
      <c r="L82" s="222"/>
      <c r="M82" s="419"/>
    </row>
    <row r="83" spans="1:13" ht="14.25" customHeight="1" hidden="1">
      <c r="A83" s="234" t="s">
        <v>249</v>
      </c>
      <c r="B83" s="430"/>
      <c r="C83" s="960" t="s">
        <v>143</v>
      </c>
      <c r="D83" s="932"/>
      <c r="E83" s="5" t="s">
        <v>339</v>
      </c>
      <c r="F83" s="5" t="s">
        <v>134</v>
      </c>
      <c r="G83" s="934" t="s">
        <v>911</v>
      </c>
      <c r="H83" s="901" t="s">
        <v>543</v>
      </c>
      <c r="I83" s="373"/>
      <c r="J83" s="396"/>
      <c r="K83" s="222"/>
      <c r="L83" s="222"/>
      <c r="M83" s="419"/>
    </row>
    <row r="84" spans="1:13" ht="12.75" hidden="1">
      <c r="A84" s="234" t="s">
        <v>250</v>
      </c>
      <c r="B84" s="430"/>
      <c r="C84" s="960" t="s">
        <v>144</v>
      </c>
      <c r="D84" s="932"/>
      <c r="E84" s="5" t="s">
        <v>339</v>
      </c>
      <c r="F84" s="5" t="s">
        <v>134</v>
      </c>
      <c r="G84" s="934" t="s">
        <v>911</v>
      </c>
      <c r="H84" s="901" t="s">
        <v>1025</v>
      </c>
      <c r="I84" s="373"/>
      <c r="J84" s="396"/>
      <c r="K84" s="222"/>
      <c r="L84" s="222"/>
      <c r="M84" s="419"/>
    </row>
    <row r="85" spans="1:13" ht="12.75" hidden="1">
      <c r="A85" s="234" t="s">
        <v>251</v>
      </c>
      <c r="B85" s="430"/>
      <c r="C85" s="960" t="s">
        <v>145</v>
      </c>
      <c r="D85" s="932"/>
      <c r="E85" s="5" t="s">
        <v>339</v>
      </c>
      <c r="F85" s="5" t="s">
        <v>134</v>
      </c>
      <c r="G85" s="934" t="s">
        <v>911</v>
      </c>
      <c r="H85" s="901" t="s">
        <v>1026</v>
      </c>
      <c r="I85" s="373"/>
      <c r="J85" s="396"/>
      <c r="K85" s="222"/>
      <c r="L85" s="222"/>
      <c r="M85" s="419"/>
    </row>
    <row r="86" spans="1:13" ht="12.75" hidden="1">
      <c r="A86" s="230" t="s">
        <v>233</v>
      </c>
      <c r="B86" s="7"/>
      <c r="C86" s="953" t="s">
        <v>385</v>
      </c>
      <c r="D86" s="838"/>
      <c r="E86" s="8" t="s">
        <v>339</v>
      </c>
      <c r="F86" s="8" t="s">
        <v>134</v>
      </c>
      <c r="G86" s="839" t="s">
        <v>911</v>
      </c>
      <c r="H86" s="896" t="s">
        <v>350</v>
      </c>
      <c r="I86" s="373"/>
      <c r="J86" s="395"/>
      <c r="K86" s="269"/>
      <c r="L86" s="269"/>
      <c r="M86" s="382"/>
    </row>
    <row r="87" spans="1:13" ht="16.5" customHeight="1" hidden="1">
      <c r="A87" s="229" t="s">
        <v>234</v>
      </c>
      <c r="B87" s="13"/>
      <c r="C87" s="958" t="s">
        <v>326</v>
      </c>
      <c r="D87" s="849"/>
      <c r="E87" s="69" t="s">
        <v>339</v>
      </c>
      <c r="F87" s="32" t="s">
        <v>134</v>
      </c>
      <c r="G87" s="935" t="s">
        <v>911</v>
      </c>
      <c r="H87" s="1306" t="s">
        <v>343</v>
      </c>
      <c r="I87" s="373"/>
      <c r="J87" s="395"/>
      <c r="K87" s="269"/>
      <c r="L87" s="269"/>
      <c r="M87" s="382"/>
    </row>
    <row r="88" spans="1:13" ht="15.75" customHeight="1" hidden="1">
      <c r="A88" s="230" t="s">
        <v>235</v>
      </c>
      <c r="B88" s="7"/>
      <c r="C88" s="954" t="s">
        <v>306</v>
      </c>
      <c r="D88" s="840"/>
      <c r="E88" s="6" t="s">
        <v>339</v>
      </c>
      <c r="F88" s="6" t="s">
        <v>134</v>
      </c>
      <c r="G88" s="841" t="s">
        <v>911</v>
      </c>
      <c r="H88" s="897" t="s">
        <v>347</v>
      </c>
      <c r="I88" s="373"/>
      <c r="J88" s="395"/>
      <c r="K88" s="269"/>
      <c r="L88" s="269"/>
      <c r="M88" s="382"/>
    </row>
    <row r="89" spans="1:13" ht="15" customHeight="1" hidden="1">
      <c r="A89" s="230" t="s">
        <v>236</v>
      </c>
      <c r="B89" s="7"/>
      <c r="C89" s="954" t="s">
        <v>307</v>
      </c>
      <c r="D89" s="840"/>
      <c r="E89" s="6" t="s">
        <v>339</v>
      </c>
      <c r="F89" s="6" t="s">
        <v>134</v>
      </c>
      <c r="G89" s="841" t="s">
        <v>911</v>
      </c>
      <c r="H89" s="897" t="s">
        <v>348</v>
      </c>
      <c r="I89" s="373"/>
      <c r="J89" s="395"/>
      <c r="K89" s="269"/>
      <c r="L89" s="269"/>
      <c r="M89" s="382"/>
    </row>
    <row r="90" spans="1:13" ht="15" customHeight="1">
      <c r="A90" s="230"/>
      <c r="B90" s="25" t="s">
        <v>8</v>
      </c>
      <c r="C90" s="1344" t="s">
        <v>1265</v>
      </c>
      <c r="D90" s="833" t="s">
        <v>747</v>
      </c>
      <c r="E90" s="11" t="s">
        <v>564</v>
      </c>
      <c r="F90" s="11" t="s">
        <v>79</v>
      </c>
      <c r="G90" s="834"/>
      <c r="H90" s="1307"/>
      <c r="I90" s="405">
        <f>I91+I95</f>
        <v>24894.770999999997</v>
      </c>
      <c r="J90" s="395"/>
      <c r="K90" s="269"/>
      <c r="L90" s="269"/>
      <c r="M90" s="382"/>
    </row>
    <row r="91" spans="1:13" ht="33.75" customHeight="1">
      <c r="A91" s="230"/>
      <c r="B91" s="892" t="s">
        <v>9</v>
      </c>
      <c r="C91" s="961" t="s">
        <v>82</v>
      </c>
      <c r="D91" s="857">
        <v>968</v>
      </c>
      <c r="E91" s="509">
        <v>104</v>
      </c>
      <c r="F91" s="509" t="s">
        <v>80</v>
      </c>
      <c r="G91" s="844"/>
      <c r="H91" s="894"/>
      <c r="I91" s="818">
        <f>SUM(I92:I94)</f>
        <v>24889.171</v>
      </c>
      <c r="J91" s="395"/>
      <c r="K91" s="269"/>
      <c r="L91" s="269"/>
      <c r="M91" s="382"/>
    </row>
    <row r="92" spans="1:13" ht="21.75" customHeight="1">
      <c r="A92" s="230"/>
      <c r="B92" s="7" t="s">
        <v>49</v>
      </c>
      <c r="C92" s="1121" t="s">
        <v>1247</v>
      </c>
      <c r="D92" s="878">
        <v>968</v>
      </c>
      <c r="E92" s="878">
        <v>104</v>
      </c>
      <c r="F92" s="878" t="s">
        <v>80</v>
      </c>
      <c r="G92" s="878">
        <v>120</v>
      </c>
      <c r="H92" s="1307"/>
      <c r="I92" s="404">
        <f>'Бюд.р.'!H160</f>
        <v>19630.689</v>
      </c>
      <c r="J92" s="395"/>
      <c r="K92" s="269"/>
      <c r="L92" s="269"/>
      <c r="M92" s="382"/>
    </row>
    <row r="93" spans="1:13" ht="12" customHeight="1">
      <c r="A93" s="230"/>
      <c r="B93" s="7" t="s">
        <v>1257</v>
      </c>
      <c r="C93" s="880" t="s">
        <v>1249</v>
      </c>
      <c r="D93" s="878">
        <v>968</v>
      </c>
      <c r="E93" s="878">
        <v>104</v>
      </c>
      <c r="F93" s="878" t="s">
        <v>80</v>
      </c>
      <c r="G93" s="878">
        <v>240</v>
      </c>
      <c r="H93" s="1307"/>
      <c r="I93" s="404">
        <f>'Бюд.р.'!H165</f>
        <v>5237.8820000000005</v>
      </c>
      <c r="J93" s="395"/>
      <c r="K93" s="269"/>
      <c r="L93" s="269"/>
      <c r="M93" s="382"/>
    </row>
    <row r="94" spans="1:13" ht="12" customHeight="1">
      <c r="A94" s="230"/>
      <c r="B94" s="7" t="s">
        <v>1258</v>
      </c>
      <c r="C94" s="880" t="s">
        <v>1248</v>
      </c>
      <c r="D94" s="878">
        <v>968</v>
      </c>
      <c r="E94" s="878">
        <v>104</v>
      </c>
      <c r="F94" s="878" t="s">
        <v>80</v>
      </c>
      <c r="G94" s="878">
        <v>850</v>
      </c>
      <c r="H94" s="1307"/>
      <c r="I94" s="404">
        <f>'Бюд.р.'!H202</f>
        <v>20.6</v>
      </c>
      <c r="J94" s="395"/>
      <c r="K94" s="269"/>
      <c r="L94" s="269"/>
      <c r="M94" s="382"/>
    </row>
    <row r="95" spans="1:13" ht="50.25" customHeight="1">
      <c r="A95" s="230"/>
      <c r="B95" s="892" t="s">
        <v>48</v>
      </c>
      <c r="C95" s="961" t="s">
        <v>84</v>
      </c>
      <c r="D95" s="938">
        <v>968</v>
      </c>
      <c r="E95" s="939">
        <v>104</v>
      </c>
      <c r="F95" s="939" t="s">
        <v>85</v>
      </c>
      <c r="G95" s="940"/>
      <c r="H95" s="902"/>
      <c r="I95" s="885">
        <f>I96</f>
        <v>5.6</v>
      </c>
      <c r="J95" s="395"/>
      <c r="K95" s="269"/>
      <c r="L95" s="269"/>
      <c r="M95" s="382"/>
    </row>
    <row r="96" spans="1:13" ht="25.5" customHeight="1">
      <c r="A96" s="230"/>
      <c r="B96" s="430" t="s">
        <v>50</v>
      </c>
      <c r="C96" s="962" t="s">
        <v>991</v>
      </c>
      <c r="D96" s="878">
        <v>968</v>
      </c>
      <c r="E96" s="878">
        <v>104</v>
      </c>
      <c r="F96" s="878" t="s">
        <v>85</v>
      </c>
      <c r="G96" s="878">
        <v>598</v>
      </c>
      <c r="H96" s="901"/>
      <c r="I96" s="879">
        <f>'Бюд.р.'!H210</f>
        <v>5.6</v>
      </c>
      <c r="J96" s="395"/>
      <c r="K96" s="269"/>
      <c r="L96" s="269"/>
      <c r="M96" s="382"/>
    </row>
    <row r="97" spans="1:13" ht="18.75" customHeight="1">
      <c r="A97" s="230"/>
      <c r="B97" s="447" t="s">
        <v>847</v>
      </c>
      <c r="C97" s="996" t="s">
        <v>40</v>
      </c>
      <c r="D97" s="997">
        <v>968</v>
      </c>
      <c r="E97" s="997">
        <v>111</v>
      </c>
      <c r="F97" s="997"/>
      <c r="G97" s="997"/>
      <c r="H97" s="1308"/>
      <c r="I97" s="998">
        <f>I98</f>
        <v>3659.788</v>
      </c>
      <c r="J97" s="395"/>
      <c r="K97" s="269"/>
      <c r="L97" s="269"/>
      <c r="M97" s="382"/>
    </row>
    <row r="98" spans="1:13" ht="15" customHeight="1">
      <c r="A98" s="230"/>
      <c r="B98" s="25" t="s">
        <v>848</v>
      </c>
      <c r="C98" s="533" t="s">
        <v>41</v>
      </c>
      <c r="D98" s="509">
        <v>968</v>
      </c>
      <c r="E98" s="509">
        <v>111</v>
      </c>
      <c r="F98" s="509" t="s">
        <v>42</v>
      </c>
      <c r="G98" s="509"/>
      <c r="H98" s="897"/>
      <c r="I98" s="818">
        <f>I99</f>
        <v>3659.788</v>
      </c>
      <c r="J98" s="395"/>
      <c r="K98" s="269"/>
      <c r="L98" s="269"/>
      <c r="M98" s="382"/>
    </row>
    <row r="99" spans="1:13" ht="13.5" customHeight="1">
      <c r="A99" s="230"/>
      <c r="B99" s="7" t="s">
        <v>523</v>
      </c>
      <c r="C99" s="880" t="s">
        <v>1250</v>
      </c>
      <c r="D99" s="878">
        <v>968</v>
      </c>
      <c r="E99" s="878">
        <v>111</v>
      </c>
      <c r="F99" s="878" t="s">
        <v>43</v>
      </c>
      <c r="G99" s="878">
        <v>870</v>
      </c>
      <c r="H99" s="901"/>
      <c r="I99" s="879">
        <f>'Бюд.р.'!H223</f>
        <v>3659.788</v>
      </c>
      <c r="J99" s="395"/>
      <c r="K99" s="269"/>
      <c r="L99" s="269"/>
      <c r="M99" s="382"/>
    </row>
    <row r="100" spans="1:13" ht="15" customHeight="1">
      <c r="A100" s="230"/>
      <c r="B100" s="1155" t="s">
        <v>382</v>
      </c>
      <c r="C100" s="1152" t="s">
        <v>498</v>
      </c>
      <c r="D100" s="1145" t="s">
        <v>747</v>
      </c>
      <c r="E100" s="1156" t="s">
        <v>1184</v>
      </c>
      <c r="F100" s="1153"/>
      <c r="G100" s="1154"/>
      <c r="H100" s="1158"/>
      <c r="I100" s="1147" t="e">
        <f>I101+I103+I114+I116+I118+I120</f>
        <v>#REF!</v>
      </c>
      <c r="J100" s="390">
        <f>J101+J103+J108+J116</f>
        <v>125</v>
      </c>
      <c r="K100" s="377">
        <f>K101+K103+K108+K116</f>
        <v>125</v>
      </c>
      <c r="L100" s="377">
        <f>L101+L103+L108+L116</f>
        <v>125</v>
      </c>
      <c r="M100" s="414">
        <f>M101+M103+M108+M116</f>
        <v>125</v>
      </c>
    </row>
    <row r="101" spans="1:13" ht="39.75" customHeight="1">
      <c r="A101" s="230"/>
      <c r="B101" s="25" t="s">
        <v>908</v>
      </c>
      <c r="C101" s="536" t="s">
        <v>1268</v>
      </c>
      <c r="D101" s="833" t="s">
        <v>747</v>
      </c>
      <c r="E101" s="11" t="s">
        <v>1184</v>
      </c>
      <c r="F101" s="90" t="str">
        <f>F102</f>
        <v>090 01 00</v>
      </c>
      <c r="G101" s="834"/>
      <c r="H101" s="904"/>
      <c r="I101" s="405">
        <f>I102</f>
        <v>109.65</v>
      </c>
      <c r="J101" s="393">
        <f>J102</f>
        <v>0</v>
      </c>
      <c r="K101" s="218">
        <f>K102</f>
        <v>0</v>
      </c>
      <c r="L101" s="218">
        <f>L102</f>
        <v>0</v>
      </c>
      <c r="M101" s="417">
        <f>M102</f>
        <v>0</v>
      </c>
    </row>
    <row r="102" spans="1:13" ht="13.5" customHeight="1">
      <c r="A102" s="232"/>
      <c r="B102" s="7" t="s">
        <v>119</v>
      </c>
      <c r="C102" s="880" t="s">
        <v>1249</v>
      </c>
      <c r="D102" s="835" t="s">
        <v>747</v>
      </c>
      <c r="E102" s="214" t="s">
        <v>1184</v>
      </c>
      <c r="F102" s="214" t="s">
        <v>1266</v>
      </c>
      <c r="G102" s="1110" t="s">
        <v>529</v>
      </c>
      <c r="H102" s="898"/>
      <c r="I102" s="404">
        <f>'Бюд.р.'!H229</f>
        <v>109.65</v>
      </c>
      <c r="J102" s="394">
        <v>0</v>
      </c>
      <c r="K102" s="221">
        <v>0</v>
      </c>
      <c r="L102" s="221">
        <v>0</v>
      </c>
      <c r="M102" s="418">
        <v>0</v>
      </c>
    </row>
    <row r="103" spans="1:13" ht="57" customHeight="1">
      <c r="A103" s="225" t="s">
        <v>848</v>
      </c>
      <c r="B103" s="25" t="s">
        <v>996</v>
      </c>
      <c r="C103" s="951" t="s">
        <v>502</v>
      </c>
      <c r="D103" s="833" t="s">
        <v>747</v>
      </c>
      <c r="E103" s="11" t="s">
        <v>1184</v>
      </c>
      <c r="F103" s="91" t="s">
        <v>301</v>
      </c>
      <c r="G103" s="848"/>
      <c r="H103" s="893"/>
      <c r="I103" s="405">
        <f>SUM(I104:I113)</f>
        <v>0</v>
      </c>
      <c r="J103" s="393">
        <f>J104</f>
        <v>125</v>
      </c>
      <c r="K103" s="218">
        <f>K104</f>
        <v>125</v>
      </c>
      <c r="L103" s="218">
        <f>L104</f>
        <v>125</v>
      </c>
      <c r="M103" s="417">
        <f>M104</f>
        <v>125</v>
      </c>
    </row>
    <row r="104" spans="1:13" ht="14.25" customHeight="1" hidden="1">
      <c r="A104" s="226" t="s">
        <v>523</v>
      </c>
      <c r="B104" s="7" t="s">
        <v>561</v>
      </c>
      <c r="C104" s="952" t="s">
        <v>503</v>
      </c>
      <c r="D104" s="835" t="s">
        <v>747</v>
      </c>
      <c r="E104" s="214" t="s">
        <v>1184</v>
      </c>
      <c r="F104" s="214" t="s">
        <v>301</v>
      </c>
      <c r="G104" s="836" t="s">
        <v>1027</v>
      </c>
      <c r="H104" s="894"/>
      <c r="I104" s="404">
        <f>'Бюд.р.'!H233</f>
        <v>0</v>
      </c>
      <c r="J104" s="394">
        <v>125</v>
      </c>
      <c r="K104" s="221">
        <v>125</v>
      </c>
      <c r="L104" s="221">
        <v>125</v>
      </c>
      <c r="M104" s="418">
        <v>125</v>
      </c>
    </row>
    <row r="105" spans="1:13" ht="24" hidden="1">
      <c r="A105" s="229" t="s">
        <v>524</v>
      </c>
      <c r="B105" s="13"/>
      <c r="C105" s="951" t="s">
        <v>323</v>
      </c>
      <c r="D105" s="849"/>
      <c r="E105" s="32" t="s">
        <v>349</v>
      </c>
      <c r="F105" s="32" t="s">
        <v>906</v>
      </c>
      <c r="G105" s="837" t="s">
        <v>912</v>
      </c>
      <c r="H105" s="895" t="s">
        <v>324</v>
      </c>
      <c r="I105" s="373"/>
      <c r="J105" s="395"/>
      <c r="K105" s="269"/>
      <c r="L105" s="269"/>
      <c r="M105" s="382"/>
    </row>
    <row r="106" spans="1:13" ht="12.75" hidden="1">
      <c r="A106" s="235" t="s">
        <v>885</v>
      </c>
      <c r="B106" s="19"/>
      <c r="C106" s="954" t="s">
        <v>305</v>
      </c>
      <c r="D106" s="840"/>
      <c r="E106" s="6" t="s">
        <v>349</v>
      </c>
      <c r="F106" s="6" t="s">
        <v>906</v>
      </c>
      <c r="G106" s="841" t="s">
        <v>912</v>
      </c>
      <c r="H106" s="897" t="s">
        <v>350</v>
      </c>
      <c r="I106" s="373"/>
      <c r="J106" s="395"/>
      <c r="K106" s="269"/>
      <c r="L106" s="269"/>
      <c r="M106" s="382"/>
    </row>
    <row r="107" spans="1:13" ht="15" customHeight="1" hidden="1">
      <c r="A107" s="232" t="s">
        <v>907</v>
      </c>
      <c r="B107" s="428"/>
      <c r="C107" s="955" t="s">
        <v>522</v>
      </c>
      <c r="D107" s="842"/>
      <c r="E107" s="215" t="s">
        <v>527</v>
      </c>
      <c r="F107" s="215"/>
      <c r="G107" s="850"/>
      <c r="H107" s="1309"/>
      <c r="I107" s="373"/>
      <c r="J107" s="395"/>
      <c r="K107" s="269"/>
      <c r="L107" s="269"/>
      <c r="M107" s="382"/>
    </row>
    <row r="108" spans="1:13" ht="23.25" customHeight="1" hidden="1">
      <c r="A108" s="225" t="s">
        <v>963</v>
      </c>
      <c r="B108" s="25" t="s">
        <v>1009</v>
      </c>
      <c r="C108" s="963" t="s">
        <v>694</v>
      </c>
      <c r="D108" s="833" t="s">
        <v>747</v>
      </c>
      <c r="E108" s="11" t="s">
        <v>499</v>
      </c>
      <c r="F108" s="91" t="s">
        <v>549</v>
      </c>
      <c r="G108" s="834"/>
      <c r="H108" s="893"/>
      <c r="I108" s="405">
        <f>I109</f>
        <v>0</v>
      </c>
      <c r="J108" s="393">
        <f>J109</f>
        <v>0</v>
      </c>
      <c r="K108" s="218">
        <f>K109</f>
        <v>0</v>
      </c>
      <c r="L108" s="218">
        <f>L109</f>
        <v>0</v>
      </c>
      <c r="M108" s="417">
        <f>M109</f>
        <v>0</v>
      </c>
    </row>
    <row r="109" spans="1:13" ht="16.5" customHeight="1" hidden="1">
      <c r="A109" s="226" t="s">
        <v>850</v>
      </c>
      <c r="B109" s="7" t="s">
        <v>166</v>
      </c>
      <c r="C109" s="952" t="s">
        <v>503</v>
      </c>
      <c r="D109" s="835" t="s">
        <v>747</v>
      </c>
      <c r="E109" s="214" t="s">
        <v>499</v>
      </c>
      <c r="F109" s="214" t="s">
        <v>549</v>
      </c>
      <c r="G109" s="836" t="s">
        <v>1027</v>
      </c>
      <c r="H109" s="894"/>
      <c r="I109" s="404"/>
      <c r="J109" s="394">
        <v>0</v>
      </c>
      <c r="K109" s="221">
        <v>0</v>
      </c>
      <c r="L109" s="221">
        <v>0</v>
      </c>
      <c r="M109" s="418">
        <v>0</v>
      </c>
    </row>
    <row r="110" spans="1:13" ht="12.75" hidden="1">
      <c r="A110" s="229" t="s">
        <v>964</v>
      </c>
      <c r="B110" s="13"/>
      <c r="C110" s="951" t="s">
        <v>323</v>
      </c>
      <c r="D110" s="849"/>
      <c r="E110" s="32" t="s">
        <v>527</v>
      </c>
      <c r="F110" s="32" t="s">
        <v>1049</v>
      </c>
      <c r="G110" s="837" t="s">
        <v>1030</v>
      </c>
      <c r="H110" s="895" t="s">
        <v>324</v>
      </c>
      <c r="I110" s="373"/>
      <c r="J110" s="395"/>
      <c r="K110" s="269"/>
      <c r="L110" s="269"/>
      <c r="M110" s="382"/>
    </row>
    <row r="111" spans="1:13" ht="23.25" customHeight="1" hidden="1">
      <c r="A111" s="236" t="s">
        <v>965</v>
      </c>
      <c r="B111" s="13"/>
      <c r="C111" s="953" t="s">
        <v>525</v>
      </c>
      <c r="D111" s="838"/>
      <c r="E111" s="8" t="s">
        <v>527</v>
      </c>
      <c r="F111" s="8" t="s">
        <v>1049</v>
      </c>
      <c r="G111" s="841" t="s">
        <v>1030</v>
      </c>
      <c r="H111" s="896" t="s">
        <v>529</v>
      </c>
      <c r="I111" s="373"/>
      <c r="J111" s="395"/>
      <c r="K111" s="269"/>
      <c r="L111" s="269"/>
      <c r="M111" s="382"/>
    </row>
    <row r="112" spans="1:13" ht="33.75" hidden="1">
      <c r="A112" s="237" t="s">
        <v>242</v>
      </c>
      <c r="B112" s="431"/>
      <c r="C112" s="954" t="s">
        <v>526</v>
      </c>
      <c r="D112" s="840"/>
      <c r="E112" s="6" t="s">
        <v>527</v>
      </c>
      <c r="F112" s="6" t="s">
        <v>1049</v>
      </c>
      <c r="G112" s="841" t="s">
        <v>1030</v>
      </c>
      <c r="H112" s="897" t="s">
        <v>528</v>
      </c>
      <c r="I112" s="373"/>
      <c r="J112" s="395"/>
      <c r="K112" s="269"/>
      <c r="L112" s="269"/>
      <c r="M112" s="382"/>
    </row>
    <row r="113" spans="1:13" ht="12.75">
      <c r="A113" s="237"/>
      <c r="B113" s="7" t="s">
        <v>561</v>
      </c>
      <c r="C113" s="952" t="s">
        <v>1192</v>
      </c>
      <c r="D113" s="835" t="s">
        <v>747</v>
      </c>
      <c r="E113" s="214" t="s">
        <v>1184</v>
      </c>
      <c r="F113" s="214" t="s">
        <v>301</v>
      </c>
      <c r="G113" s="836" t="s">
        <v>1259</v>
      </c>
      <c r="H113" s="894"/>
      <c r="I113" s="404">
        <f>'Бюд.р.'!H237</f>
        <v>0</v>
      </c>
      <c r="J113" s="395"/>
      <c r="K113" s="269"/>
      <c r="L113" s="269"/>
      <c r="M113" s="382"/>
    </row>
    <row r="114" spans="1:13" ht="16.5" customHeight="1">
      <c r="A114" s="237"/>
      <c r="B114" s="25" t="s">
        <v>16</v>
      </c>
      <c r="C114" s="966" t="s">
        <v>1152</v>
      </c>
      <c r="D114" s="882">
        <v>968</v>
      </c>
      <c r="E114" s="882">
        <v>113</v>
      </c>
      <c r="F114" s="882" t="str">
        <f>F115</f>
        <v>092 02 00</v>
      </c>
      <c r="G114" s="882"/>
      <c r="H114" s="899"/>
      <c r="I114" s="877">
        <f>I115</f>
        <v>400</v>
      </c>
      <c r="J114" s="395"/>
      <c r="K114" s="269"/>
      <c r="L114" s="269"/>
      <c r="M114" s="382"/>
    </row>
    <row r="115" spans="1:13" ht="12.75">
      <c r="A115" s="237"/>
      <c r="B115" s="7" t="s">
        <v>17</v>
      </c>
      <c r="C115" s="880" t="s">
        <v>1249</v>
      </c>
      <c r="D115" s="878">
        <v>968</v>
      </c>
      <c r="E115" s="878">
        <v>113</v>
      </c>
      <c r="F115" s="878" t="s">
        <v>684</v>
      </c>
      <c r="G115" s="878">
        <v>240</v>
      </c>
      <c r="H115" s="903"/>
      <c r="I115" s="879">
        <f>'ВЕД.СТ Пр.2.'!I75</f>
        <v>400</v>
      </c>
      <c r="J115" s="395"/>
      <c r="K115" s="269"/>
      <c r="L115" s="269"/>
      <c r="M115" s="382"/>
    </row>
    <row r="116" spans="1:13" ht="24.75" customHeight="1">
      <c r="A116" s="237"/>
      <c r="B116" s="25" t="s">
        <v>1159</v>
      </c>
      <c r="C116" s="533" t="s">
        <v>1269</v>
      </c>
      <c r="D116" s="833" t="s">
        <v>747</v>
      </c>
      <c r="E116" s="11" t="s">
        <v>1184</v>
      </c>
      <c r="F116" s="1345" t="s">
        <v>558</v>
      </c>
      <c r="G116" s="844"/>
      <c r="H116" s="905"/>
      <c r="I116" s="403" t="e">
        <f>I117</f>
        <v>#REF!</v>
      </c>
      <c r="J116" s="397">
        <f>J117</f>
        <v>0</v>
      </c>
      <c r="K116" s="187">
        <f>K117</f>
        <v>0</v>
      </c>
      <c r="L116" s="187">
        <f>L117</f>
        <v>0</v>
      </c>
      <c r="M116" s="420">
        <f>M117</f>
        <v>0</v>
      </c>
    </row>
    <row r="117" spans="1:13" ht="23.25" customHeight="1">
      <c r="A117" s="237"/>
      <c r="B117" s="7" t="s">
        <v>1160</v>
      </c>
      <c r="C117" s="880" t="s">
        <v>1252</v>
      </c>
      <c r="D117" s="835" t="s">
        <v>747</v>
      </c>
      <c r="E117" s="214" t="s">
        <v>1184</v>
      </c>
      <c r="F117" s="214" t="s">
        <v>558</v>
      </c>
      <c r="G117" s="836" t="s">
        <v>1139</v>
      </c>
      <c r="H117" s="894"/>
      <c r="I117" s="404" t="e">
        <f>'Бюд.р.'!#REF!</f>
        <v>#REF!</v>
      </c>
      <c r="J117" s="394">
        <v>0</v>
      </c>
      <c r="K117" s="221">
        <v>0</v>
      </c>
      <c r="L117" s="221">
        <v>0</v>
      </c>
      <c r="M117" s="418">
        <v>0</v>
      </c>
    </row>
    <row r="118" spans="1:13" ht="33.75" customHeight="1">
      <c r="A118" s="237"/>
      <c r="B118" s="25" t="s">
        <v>1161</v>
      </c>
      <c r="C118" s="966" t="s">
        <v>1150</v>
      </c>
      <c r="D118" s="882">
        <v>968</v>
      </c>
      <c r="E118" s="882">
        <v>113</v>
      </c>
      <c r="F118" s="882" t="str">
        <f>F119</f>
        <v>092 06 00</v>
      </c>
      <c r="G118" s="882"/>
      <c r="H118" s="903"/>
      <c r="I118" s="877">
        <f>I119</f>
        <v>333.91999999999996</v>
      </c>
      <c r="J118" s="394"/>
      <c r="K118" s="221"/>
      <c r="L118" s="221"/>
      <c r="M118" s="418"/>
    </row>
    <row r="119" spans="1:13" ht="13.5" customHeight="1">
      <c r="A119" s="237"/>
      <c r="B119" s="1079" t="s">
        <v>1162</v>
      </c>
      <c r="C119" s="1080" t="s">
        <v>503</v>
      </c>
      <c r="D119" s="1028">
        <v>968</v>
      </c>
      <c r="E119" s="1028">
        <v>113</v>
      </c>
      <c r="F119" s="1028" t="s">
        <v>1271</v>
      </c>
      <c r="G119" s="1028">
        <v>500</v>
      </c>
      <c r="H119" s="1107"/>
      <c r="I119" s="879">
        <f>'Бюд.р.'!H248</f>
        <v>333.91999999999996</v>
      </c>
      <c r="J119" s="394"/>
      <c r="K119" s="221"/>
      <c r="L119" s="221"/>
      <c r="M119" s="418"/>
    </row>
    <row r="120" spans="1:13" ht="24" customHeight="1">
      <c r="A120" s="237"/>
      <c r="B120" s="25" t="s">
        <v>1225</v>
      </c>
      <c r="C120" s="536" t="s">
        <v>1276</v>
      </c>
      <c r="D120" s="509">
        <v>968</v>
      </c>
      <c r="E120" s="509">
        <v>113</v>
      </c>
      <c r="F120" s="509" t="str">
        <f>F121</f>
        <v>795 02 00</v>
      </c>
      <c r="G120" s="794"/>
      <c r="H120" s="1295"/>
      <c r="I120" s="877">
        <f>I121</f>
        <v>60</v>
      </c>
      <c r="J120" s="394"/>
      <c r="K120" s="221"/>
      <c r="L120" s="221"/>
      <c r="M120" s="418"/>
    </row>
    <row r="121" spans="1:13" ht="13.5" customHeight="1" thickBot="1">
      <c r="A121" s="237"/>
      <c r="B121" s="1079" t="s">
        <v>1226</v>
      </c>
      <c r="C121" s="880" t="s">
        <v>1249</v>
      </c>
      <c r="D121" s="878">
        <v>968</v>
      </c>
      <c r="E121" s="878">
        <v>113</v>
      </c>
      <c r="F121" s="878" t="s">
        <v>1274</v>
      </c>
      <c r="G121" s="878">
        <v>240</v>
      </c>
      <c r="H121" s="1295"/>
      <c r="I121" s="879">
        <f>'Бюд.р.'!H269</f>
        <v>60</v>
      </c>
      <c r="J121" s="394"/>
      <c r="K121" s="221"/>
      <c r="L121" s="221"/>
      <c r="M121" s="418"/>
    </row>
    <row r="122" spans="1:13" ht="30.75" thickBot="1">
      <c r="A122" s="237"/>
      <c r="B122" s="1030" t="s">
        <v>841</v>
      </c>
      <c r="C122" s="1172" t="s">
        <v>308</v>
      </c>
      <c r="D122" s="1031" t="s">
        <v>747</v>
      </c>
      <c r="E122" s="1032" t="s">
        <v>557</v>
      </c>
      <c r="F122" s="1032"/>
      <c r="G122" s="1200"/>
      <c r="H122" s="1310"/>
      <c r="I122" s="1296" t="e">
        <f>I123+I149</f>
        <v>#REF!</v>
      </c>
      <c r="J122" s="399">
        <f>J123</f>
        <v>37.5</v>
      </c>
      <c r="K122" s="381">
        <f>K123</f>
        <v>313.6</v>
      </c>
      <c r="L122" s="381">
        <f>L123</f>
        <v>202</v>
      </c>
      <c r="M122" s="422">
        <f>M123</f>
        <v>58</v>
      </c>
    </row>
    <row r="123" spans="1:13" ht="46.5" customHeight="1">
      <c r="A123" s="237"/>
      <c r="B123" s="1135" t="s">
        <v>383</v>
      </c>
      <c r="C123" s="1134" t="s">
        <v>1182</v>
      </c>
      <c r="D123" s="1139" t="s">
        <v>747</v>
      </c>
      <c r="E123" s="1140" t="s">
        <v>496</v>
      </c>
      <c r="F123" s="1148"/>
      <c r="G123" s="1146"/>
      <c r="H123" s="1311"/>
      <c r="I123" s="1143" t="e">
        <f>I134+I141+I143</f>
        <v>#REF!</v>
      </c>
      <c r="J123" s="398">
        <f>J141+J143</f>
        <v>37.5</v>
      </c>
      <c r="K123" s="379">
        <f>K141+K143</f>
        <v>313.6</v>
      </c>
      <c r="L123" s="379">
        <f>L141+L143</f>
        <v>202</v>
      </c>
      <c r="M123" s="421">
        <f>M141+M143</f>
        <v>58</v>
      </c>
    </row>
    <row r="124" spans="1:13" ht="12.75" hidden="1">
      <c r="A124" s="237"/>
      <c r="B124" s="431"/>
      <c r="C124" s="951" t="s">
        <v>323</v>
      </c>
      <c r="D124" s="840"/>
      <c r="E124" s="32" t="s">
        <v>527</v>
      </c>
      <c r="F124" s="32" t="s">
        <v>1050</v>
      </c>
      <c r="G124" s="837" t="s">
        <v>1030</v>
      </c>
      <c r="H124" s="895" t="s">
        <v>324</v>
      </c>
      <c r="I124" s="373"/>
      <c r="J124" s="395"/>
      <c r="K124" s="269"/>
      <c r="L124" s="269"/>
      <c r="M124" s="382"/>
    </row>
    <row r="125" spans="1:13" ht="12.75" hidden="1">
      <c r="A125" s="237"/>
      <c r="B125" s="431"/>
      <c r="C125" s="953" t="s">
        <v>346</v>
      </c>
      <c r="D125" s="840"/>
      <c r="E125" s="6" t="s">
        <v>527</v>
      </c>
      <c r="F125" s="6" t="s">
        <v>1050</v>
      </c>
      <c r="G125" s="841" t="s">
        <v>1030</v>
      </c>
      <c r="H125" s="897" t="s">
        <v>539</v>
      </c>
      <c r="I125" s="373"/>
      <c r="J125" s="395"/>
      <c r="K125" s="269"/>
      <c r="L125" s="269"/>
      <c r="M125" s="382"/>
    </row>
    <row r="126" spans="1:13" ht="12.75" hidden="1">
      <c r="A126" s="237"/>
      <c r="B126" s="431"/>
      <c r="C126" s="960" t="s">
        <v>145</v>
      </c>
      <c r="D126" s="840"/>
      <c r="E126" s="6" t="s">
        <v>527</v>
      </c>
      <c r="F126" s="6" t="s">
        <v>1050</v>
      </c>
      <c r="G126" s="841" t="s">
        <v>1030</v>
      </c>
      <c r="H126" s="897" t="s">
        <v>1026</v>
      </c>
      <c r="I126" s="373"/>
      <c r="J126" s="395"/>
      <c r="K126" s="269"/>
      <c r="L126" s="269"/>
      <c r="M126" s="382"/>
    </row>
    <row r="127" spans="1:13" ht="27.75" customHeight="1" hidden="1" thickBot="1">
      <c r="A127" s="225" t="s">
        <v>1009</v>
      </c>
      <c r="B127" s="428"/>
      <c r="C127" s="958" t="s">
        <v>966</v>
      </c>
      <c r="D127" s="833"/>
      <c r="E127" s="11" t="s">
        <v>527</v>
      </c>
      <c r="F127" s="11" t="s">
        <v>693</v>
      </c>
      <c r="G127" s="834"/>
      <c r="H127" s="893"/>
      <c r="I127" s="373"/>
      <c r="J127" s="395"/>
      <c r="K127" s="269"/>
      <c r="L127" s="269"/>
      <c r="M127" s="382"/>
    </row>
    <row r="128" spans="1:13" ht="12.75" hidden="1">
      <c r="A128" s="226" t="s">
        <v>1010</v>
      </c>
      <c r="B128" s="428"/>
      <c r="C128" s="951" t="s">
        <v>190</v>
      </c>
      <c r="D128" s="845"/>
      <c r="E128" s="216" t="s">
        <v>527</v>
      </c>
      <c r="F128" s="216" t="s">
        <v>693</v>
      </c>
      <c r="G128" s="844" t="s">
        <v>1030</v>
      </c>
      <c r="H128" s="905"/>
      <c r="I128" s="373"/>
      <c r="J128" s="395"/>
      <c r="K128" s="269"/>
      <c r="L128" s="269"/>
      <c r="M128" s="382"/>
    </row>
    <row r="129" spans="1:13" ht="12.75" hidden="1">
      <c r="A129" s="229" t="s">
        <v>967</v>
      </c>
      <c r="B129" s="13"/>
      <c r="C129" s="951" t="s">
        <v>323</v>
      </c>
      <c r="D129" s="849"/>
      <c r="E129" s="32" t="s">
        <v>527</v>
      </c>
      <c r="F129" s="32" t="s">
        <v>693</v>
      </c>
      <c r="G129" s="837" t="s">
        <v>1030</v>
      </c>
      <c r="H129" s="895" t="s">
        <v>324</v>
      </c>
      <c r="I129" s="373"/>
      <c r="J129" s="395"/>
      <c r="K129" s="269"/>
      <c r="L129" s="269"/>
      <c r="M129" s="382"/>
    </row>
    <row r="130" spans="1:13" ht="12.75" hidden="1">
      <c r="A130" s="230" t="s">
        <v>968</v>
      </c>
      <c r="B130" s="7"/>
      <c r="C130" s="953" t="s">
        <v>346</v>
      </c>
      <c r="D130" s="838"/>
      <c r="E130" s="6" t="s">
        <v>527</v>
      </c>
      <c r="F130" s="6" t="s">
        <v>693</v>
      </c>
      <c r="G130" s="841" t="s">
        <v>1030</v>
      </c>
      <c r="H130" s="897" t="s">
        <v>539</v>
      </c>
      <c r="I130" s="373"/>
      <c r="J130" s="395"/>
      <c r="K130" s="269"/>
      <c r="L130" s="269"/>
      <c r="M130" s="382"/>
    </row>
    <row r="131" spans="1:13" ht="12.75" hidden="1">
      <c r="A131" s="235" t="s">
        <v>242</v>
      </c>
      <c r="B131" s="19"/>
      <c r="C131" s="960" t="s">
        <v>145</v>
      </c>
      <c r="D131" s="838"/>
      <c r="E131" s="6" t="s">
        <v>527</v>
      </c>
      <c r="F131" s="6" t="s">
        <v>693</v>
      </c>
      <c r="G131" s="841" t="s">
        <v>1030</v>
      </c>
      <c r="H131" s="897" t="s">
        <v>1026</v>
      </c>
      <c r="I131" s="373"/>
      <c r="J131" s="395"/>
      <c r="K131" s="269"/>
      <c r="L131" s="269"/>
      <c r="M131" s="382"/>
    </row>
    <row r="132" spans="1:13" ht="48" hidden="1" thickBot="1">
      <c r="A132" s="223" t="s">
        <v>841</v>
      </c>
      <c r="B132" s="432"/>
      <c r="C132" s="964" t="s">
        <v>308</v>
      </c>
      <c r="D132" s="854"/>
      <c r="E132" s="256" t="s">
        <v>343</v>
      </c>
      <c r="F132" s="256"/>
      <c r="G132" s="855"/>
      <c r="H132" s="906"/>
      <c r="I132" s="373"/>
      <c r="J132" s="395"/>
      <c r="K132" s="269"/>
      <c r="L132" s="269"/>
      <c r="M132" s="382"/>
    </row>
    <row r="133" spans="1:16" ht="40.5" customHeight="1" hidden="1" thickBot="1">
      <c r="A133" s="224" t="s">
        <v>133</v>
      </c>
      <c r="B133" s="428"/>
      <c r="C133" s="965" t="s">
        <v>995</v>
      </c>
      <c r="D133" s="856"/>
      <c r="E133" s="217" t="s">
        <v>351</v>
      </c>
      <c r="F133" s="217"/>
      <c r="G133" s="843"/>
      <c r="H133" s="898"/>
      <c r="I133" s="373"/>
      <c r="J133" s="395"/>
      <c r="K133" s="269"/>
      <c r="L133" s="269"/>
      <c r="M133" s="382"/>
      <c r="N133" s="186"/>
      <c r="O133" s="186"/>
      <c r="P133" s="186"/>
    </row>
    <row r="134" spans="1:16" ht="16.5" customHeight="1">
      <c r="A134" s="224"/>
      <c r="B134" s="25" t="s">
        <v>909</v>
      </c>
      <c r="C134" s="533" t="s">
        <v>1294</v>
      </c>
      <c r="D134" s="191">
        <v>968</v>
      </c>
      <c r="E134" s="191">
        <v>309</v>
      </c>
      <c r="F134" s="191" t="s">
        <v>913</v>
      </c>
      <c r="G134" s="834"/>
      <c r="H134" s="893"/>
      <c r="I134" s="405" t="e">
        <f>I135+I137+I139</f>
        <v>#REF!</v>
      </c>
      <c r="J134" s="395"/>
      <c r="K134" s="269"/>
      <c r="L134" s="269"/>
      <c r="M134" s="382"/>
      <c r="N134" s="186"/>
      <c r="O134" s="186"/>
      <c r="P134" s="186"/>
    </row>
    <row r="135" spans="1:16" ht="58.5" customHeight="1">
      <c r="A135" s="224"/>
      <c r="B135" s="13" t="s">
        <v>120</v>
      </c>
      <c r="C135" s="1346" t="s">
        <v>1280</v>
      </c>
      <c r="D135" s="939">
        <v>968</v>
      </c>
      <c r="E135" s="939">
        <v>309</v>
      </c>
      <c r="F135" s="939" t="str">
        <f>F136</f>
        <v>219 03 00</v>
      </c>
      <c r="G135" s="939"/>
      <c r="H135" s="900"/>
      <c r="I135" s="885">
        <f>I136</f>
        <v>151.351</v>
      </c>
      <c r="J135" s="395"/>
      <c r="K135" s="269"/>
      <c r="L135" s="269"/>
      <c r="M135" s="382"/>
      <c r="N135" s="186"/>
      <c r="O135" s="186"/>
      <c r="P135" s="186"/>
    </row>
    <row r="136" spans="1:16" ht="13.5" customHeight="1">
      <c r="A136" s="224"/>
      <c r="B136" s="7" t="s">
        <v>167</v>
      </c>
      <c r="C136" s="880" t="s">
        <v>1249</v>
      </c>
      <c r="D136" s="878">
        <v>968</v>
      </c>
      <c r="E136" s="878">
        <v>309</v>
      </c>
      <c r="F136" s="878" t="s">
        <v>1281</v>
      </c>
      <c r="G136" s="878">
        <v>240</v>
      </c>
      <c r="H136" s="903"/>
      <c r="I136" s="879">
        <f>'Бюд.р.'!H284</f>
        <v>151.351</v>
      </c>
      <c r="J136" s="395"/>
      <c r="K136" s="269"/>
      <c r="L136" s="269"/>
      <c r="M136" s="382"/>
      <c r="N136" s="186"/>
      <c r="O136" s="186"/>
      <c r="P136" s="186"/>
    </row>
    <row r="137" spans="1:16" ht="38.25" customHeight="1">
      <c r="A137" s="224"/>
      <c r="B137" s="13" t="s">
        <v>267</v>
      </c>
      <c r="C137" s="536" t="s">
        <v>1282</v>
      </c>
      <c r="D137" s="939">
        <v>968</v>
      </c>
      <c r="E137" s="939">
        <v>309</v>
      </c>
      <c r="F137" s="939" t="str">
        <f>F138</f>
        <v>219 01 00</v>
      </c>
      <c r="G137" s="939"/>
      <c r="H137" s="900"/>
      <c r="I137" s="885" t="e">
        <f>I138</f>
        <v>#REF!</v>
      </c>
      <c r="J137" s="395"/>
      <c r="K137" s="269"/>
      <c r="L137" s="269"/>
      <c r="M137" s="382"/>
      <c r="N137" s="186"/>
      <c r="O137" s="186"/>
      <c r="P137" s="186"/>
    </row>
    <row r="138" spans="1:16" ht="12" customHeight="1">
      <c r="A138" s="224"/>
      <c r="B138" s="7" t="s">
        <v>168</v>
      </c>
      <c r="C138" s="880" t="s">
        <v>1249</v>
      </c>
      <c r="D138" s="878">
        <v>968</v>
      </c>
      <c r="E138" s="878">
        <v>309</v>
      </c>
      <c r="F138" s="878" t="s">
        <v>1283</v>
      </c>
      <c r="G138" s="878">
        <v>240</v>
      </c>
      <c r="H138" s="903"/>
      <c r="I138" s="879" t="e">
        <f>'Бюд.р.'!#REF!</f>
        <v>#REF!</v>
      </c>
      <c r="J138" s="395"/>
      <c r="K138" s="269"/>
      <c r="L138" s="269"/>
      <c r="M138" s="382"/>
      <c r="N138" s="186"/>
      <c r="O138" s="186"/>
      <c r="P138" s="186"/>
    </row>
    <row r="139" spans="1:16" ht="45" customHeight="1" hidden="1">
      <c r="A139" s="224"/>
      <c r="B139" s="13" t="s">
        <v>169</v>
      </c>
      <c r="C139" s="966" t="s">
        <v>45</v>
      </c>
      <c r="D139" s="939">
        <v>968</v>
      </c>
      <c r="E139" s="939">
        <v>309</v>
      </c>
      <c r="F139" s="939" t="s">
        <v>13</v>
      </c>
      <c r="G139" s="939"/>
      <c r="H139" s="900"/>
      <c r="I139" s="885">
        <f>I140</f>
        <v>0</v>
      </c>
      <c r="J139" s="395"/>
      <c r="K139" s="269"/>
      <c r="L139" s="269"/>
      <c r="M139" s="382"/>
      <c r="N139" s="186"/>
      <c r="O139" s="186"/>
      <c r="P139" s="186"/>
    </row>
    <row r="140" spans="1:16" ht="12.75" customHeight="1" hidden="1">
      <c r="A140" s="224"/>
      <c r="B140" s="7" t="s">
        <v>174</v>
      </c>
      <c r="C140" s="962" t="s">
        <v>503</v>
      </c>
      <c r="D140" s="878">
        <v>968</v>
      </c>
      <c r="E140" s="878">
        <v>309</v>
      </c>
      <c r="F140" s="878" t="s">
        <v>13</v>
      </c>
      <c r="G140" s="878">
        <v>500</v>
      </c>
      <c r="H140" s="903"/>
      <c r="I140" s="879">
        <f>'Бюд.р.'!H293</f>
        <v>0</v>
      </c>
      <c r="J140" s="395"/>
      <c r="K140" s="269"/>
      <c r="L140" s="269"/>
      <c r="M140" s="382"/>
      <c r="N140" s="186"/>
      <c r="O140" s="186"/>
      <c r="P140" s="186"/>
    </row>
    <row r="141" spans="1:13" ht="21.75" customHeight="1" hidden="1">
      <c r="A141" s="225" t="s">
        <v>328</v>
      </c>
      <c r="B141" s="25"/>
      <c r="C141" s="966"/>
      <c r="D141" s="509"/>
      <c r="E141" s="509"/>
      <c r="F141" s="509"/>
      <c r="G141" s="794"/>
      <c r="H141" s="905"/>
      <c r="I141" s="818"/>
      <c r="J141" s="393">
        <f>J142</f>
        <v>37.5</v>
      </c>
      <c r="K141" s="218">
        <f>K142</f>
        <v>288.6</v>
      </c>
      <c r="L141" s="218">
        <f>L142</f>
        <v>202</v>
      </c>
      <c r="M141" s="417">
        <f>M142</f>
        <v>33</v>
      </c>
    </row>
    <row r="142" spans="1:13" ht="13.5" customHeight="1" hidden="1">
      <c r="A142" s="226" t="s">
        <v>239</v>
      </c>
      <c r="B142" s="7"/>
      <c r="C142" s="962"/>
      <c r="D142" s="878"/>
      <c r="E142" s="878"/>
      <c r="F142" s="878"/>
      <c r="G142" s="878"/>
      <c r="H142" s="903"/>
      <c r="I142" s="879"/>
      <c r="J142" s="394">
        <v>37.5</v>
      </c>
      <c r="K142" s="221">
        <v>288.6</v>
      </c>
      <c r="L142" s="221">
        <v>202</v>
      </c>
      <c r="M142" s="418">
        <v>33</v>
      </c>
    </row>
    <row r="143" spans="1:13" ht="45">
      <c r="A143" s="225" t="s">
        <v>314</v>
      </c>
      <c r="B143" s="25" t="s">
        <v>997</v>
      </c>
      <c r="C143" s="966" t="s">
        <v>1279</v>
      </c>
      <c r="D143" s="509">
        <v>968</v>
      </c>
      <c r="E143" s="509">
        <v>309</v>
      </c>
      <c r="F143" s="509" t="str">
        <f>F144</f>
        <v>795 05 00</v>
      </c>
      <c r="G143" s="509"/>
      <c r="H143" s="905"/>
      <c r="I143" s="818">
        <f>I144</f>
        <v>125</v>
      </c>
      <c r="J143" s="393"/>
      <c r="K143" s="218">
        <f>K144</f>
        <v>25</v>
      </c>
      <c r="L143" s="218"/>
      <c r="M143" s="417">
        <f>M144</f>
        <v>25</v>
      </c>
    </row>
    <row r="144" spans="1:13" ht="13.5" customHeight="1" thickBot="1">
      <c r="A144" s="226" t="s">
        <v>915</v>
      </c>
      <c r="B144" s="7" t="s">
        <v>10</v>
      </c>
      <c r="C144" s="962" t="s">
        <v>503</v>
      </c>
      <c r="D144" s="878">
        <v>968</v>
      </c>
      <c r="E144" s="878">
        <v>309</v>
      </c>
      <c r="F144" s="878" t="s">
        <v>15</v>
      </c>
      <c r="G144" s="878">
        <v>240</v>
      </c>
      <c r="H144" s="903"/>
      <c r="I144" s="1218">
        <f>'Бюд.р.'!H305</f>
        <v>125</v>
      </c>
      <c r="J144" s="394"/>
      <c r="K144" s="221">
        <v>25</v>
      </c>
      <c r="L144" s="221"/>
      <c r="M144" s="418">
        <v>25</v>
      </c>
    </row>
    <row r="145" spans="1:13" ht="15.75" hidden="1">
      <c r="A145" s="238" t="s">
        <v>916</v>
      </c>
      <c r="B145" s="432"/>
      <c r="C145" s="951" t="s">
        <v>323</v>
      </c>
      <c r="D145" s="849"/>
      <c r="E145" s="32" t="s">
        <v>351</v>
      </c>
      <c r="F145" s="32" t="s">
        <v>913</v>
      </c>
      <c r="G145" s="837" t="s">
        <v>345</v>
      </c>
      <c r="H145" s="443" t="s">
        <v>324</v>
      </c>
      <c r="I145" s="400"/>
      <c r="J145" s="395"/>
      <c r="K145" s="269"/>
      <c r="L145" s="269"/>
      <c r="M145" s="382"/>
    </row>
    <row r="146" spans="1:13" ht="12.75" hidden="1">
      <c r="A146" s="234" t="s">
        <v>885</v>
      </c>
      <c r="B146" s="428"/>
      <c r="C146" s="954" t="s">
        <v>305</v>
      </c>
      <c r="D146" s="840"/>
      <c r="E146" s="6" t="s">
        <v>351</v>
      </c>
      <c r="F146" s="6" t="s">
        <v>913</v>
      </c>
      <c r="G146" s="841" t="s">
        <v>345</v>
      </c>
      <c r="H146" s="27" t="s">
        <v>350</v>
      </c>
      <c r="I146" s="373"/>
      <c r="J146" s="395"/>
      <c r="K146" s="269"/>
      <c r="L146" s="269"/>
      <c r="M146" s="382"/>
    </row>
    <row r="147" spans="1:13" ht="32.25" hidden="1" thickBot="1">
      <c r="A147" s="223" t="s">
        <v>842</v>
      </c>
      <c r="B147" s="25" t="s">
        <v>176</v>
      </c>
      <c r="C147" s="964" t="s">
        <v>310</v>
      </c>
      <c r="D147" s="854"/>
      <c r="E147" s="256" t="s">
        <v>1027</v>
      </c>
      <c r="F147" s="256"/>
      <c r="G147" s="855"/>
      <c r="H147" s="444"/>
      <c r="I147" s="373"/>
      <c r="J147" s="395"/>
      <c r="K147" s="269"/>
      <c r="L147" s="269"/>
      <c r="M147" s="382"/>
    </row>
    <row r="148" spans="1:13" ht="12.75" hidden="1">
      <c r="A148" s="224" t="s">
        <v>133</v>
      </c>
      <c r="B148" s="7" t="s">
        <v>177</v>
      </c>
      <c r="C148" s="955" t="s">
        <v>376</v>
      </c>
      <c r="D148" s="842"/>
      <c r="E148" s="215" t="s">
        <v>334</v>
      </c>
      <c r="F148" s="215"/>
      <c r="G148" s="850"/>
      <c r="H148" s="437"/>
      <c r="I148" s="373"/>
      <c r="J148" s="395"/>
      <c r="K148" s="269"/>
      <c r="L148" s="269"/>
      <c r="M148" s="382"/>
    </row>
    <row r="149" spans="1:13" ht="15" hidden="1">
      <c r="A149" s="224"/>
      <c r="B149" s="1072"/>
      <c r="C149" s="1073"/>
      <c r="D149" s="1074"/>
      <c r="E149" s="1074"/>
      <c r="F149" s="1075"/>
      <c r="G149" s="1076"/>
      <c r="H149" s="1077"/>
      <c r="I149" s="1078"/>
      <c r="J149" s="395"/>
      <c r="K149" s="269"/>
      <c r="L149" s="269"/>
      <c r="M149" s="382"/>
    </row>
    <row r="150" spans="1:13" ht="12.75" hidden="1">
      <c r="A150" s="224"/>
      <c r="B150" s="428"/>
      <c r="C150" s="1005"/>
      <c r="D150" s="1006"/>
      <c r="E150" s="1006"/>
      <c r="F150" s="1006"/>
      <c r="G150" s="1006"/>
      <c r="H150" s="1007"/>
      <c r="I150" s="1008"/>
      <c r="J150" s="395"/>
      <c r="K150" s="269"/>
      <c r="L150" s="269"/>
      <c r="M150" s="382"/>
    </row>
    <row r="151" spans="1:13" ht="13.5" hidden="1" thickBot="1">
      <c r="A151" s="224"/>
      <c r="B151" s="1079"/>
      <c r="C151" s="1080"/>
      <c r="D151" s="1028"/>
      <c r="E151" s="1028"/>
      <c r="F151" s="1028"/>
      <c r="G151" s="1028"/>
      <c r="H151" s="1081"/>
      <c r="I151" s="973"/>
      <c r="J151" s="395"/>
      <c r="K151" s="269"/>
      <c r="L151" s="269"/>
      <c r="M151" s="382"/>
    </row>
    <row r="152" spans="1:13" ht="15.75" thickBot="1">
      <c r="A152" s="224"/>
      <c r="B152" s="1188" t="s">
        <v>842</v>
      </c>
      <c r="C152" s="1167" t="s">
        <v>1143</v>
      </c>
      <c r="D152" s="1168">
        <v>968</v>
      </c>
      <c r="E152" s="1168">
        <v>400</v>
      </c>
      <c r="F152" s="1168"/>
      <c r="G152" s="1168"/>
      <c r="H152" s="1169"/>
      <c r="I152" s="1170">
        <f>I153+I156</f>
        <v>186.5</v>
      </c>
      <c r="J152" s="395"/>
      <c r="K152" s="269"/>
      <c r="L152" s="269"/>
      <c r="M152" s="382"/>
    </row>
    <row r="153" spans="1:13" ht="15">
      <c r="A153" s="224"/>
      <c r="B153" s="1135" t="s">
        <v>384</v>
      </c>
      <c r="C153" s="1289" t="s">
        <v>1194</v>
      </c>
      <c r="D153" s="1136">
        <v>968</v>
      </c>
      <c r="E153" s="1136">
        <v>401</v>
      </c>
      <c r="F153" s="1136"/>
      <c r="G153" s="1136"/>
      <c r="H153" s="1137"/>
      <c r="I153" s="1138">
        <f>I154</f>
        <v>166.5</v>
      </c>
      <c r="J153" s="395"/>
      <c r="K153" s="269"/>
      <c r="L153" s="269"/>
      <c r="M153" s="382"/>
    </row>
    <row r="154" spans="1:13" ht="27" customHeight="1">
      <c r="A154" s="224"/>
      <c r="B154" s="428" t="s">
        <v>128</v>
      </c>
      <c r="C154" s="536" t="s">
        <v>1273</v>
      </c>
      <c r="D154" s="509">
        <v>968</v>
      </c>
      <c r="E154" s="509">
        <v>401</v>
      </c>
      <c r="F154" s="509" t="s">
        <v>1195</v>
      </c>
      <c r="G154" s="509"/>
      <c r="H154" s="439"/>
      <c r="I154" s="885">
        <f>I155</f>
        <v>166.5</v>
      </c>
      <c r="J154" s="395"/>
      <c r="K154" s="269"/>
      <c r="L154" s="269"/>
      <c r="M154" s="382"/>
    </row>
    <row r="155" spans="1:13" ht="24" customHeight="1">
      <c r="A155" s="224"/>
      <c r="B155" s="1079" t="s">
        <v>95</v>
      </c>
      <c r="C155" s="880" t="s">
        <v>1251</v>
      </c>
      <c r="D155" s="1028">
        <v>968</v>
      </c>
      <c r="E155" s="1028">
        <v>401</v>
      </c>
      <c r="F155" s="1028" t="s">
        <v>1195</v>
      </c>
      <c r="G155" s="1028">
        <v>810</v>
      </c>
      <c r="H155" s="1081"/>
      <c r="I155" s="973">
        <f>'Бюд.р.'!H315</f>
        <v>166.5</v>
      </c>
      <c r="J155" s="395"/>
      <c r="K155" s="269"/>
      <c r="L155" s="269"/>
      <c r="M155" s="382"/>
    </row>
    <row r="156" spans="1:13" ht="30">
      <c r="A156" s="224"/>
      <c r="B156" s="1290" t="s">
        <v>1000</v>
      </c>
      <c r="C156" s="1291" t="s">
        <v>1144</v>
      </c>
      <c r="D156" s="1150">
        <v>968</v>
      </c>
      <c r="E156" s="1150">
        <v>412</v>
      </c>
      <c r="F156" s="1150"/>
      <c r="G156" s="1150"/>
      <c r="H156" s="1292"/>
      <c r="I156" s="1293">
        <f>I157</f>
        <v>20</v>
      </c>
      <c r="J156" s="395"/>
      <c r="K156" s="269"/>
      <c r="L156" s="269"/>
      <c r="M156" s="382"/>
    </row>
    <row r="157" spans="1:13" ht="26.25" customHeight="1">
      <c r="A157" s="224"/>
      <c r="B157" s="428" t="s">
        <v>121</v>
      </c>
      <c r="C157" s="536" t="s">
        <v>1146</v>
      </c>
      <c r="D157" s="509">
        <v>968</v>
      </c>
      <c r="E157" s="509">
        <v>412</v>
      </c>
      <c r="F157" s="509" t="s">
        <v>1145</v>
      </c>
      <c r="G157" s="509"/>
      <c r="H157" s="439"/>
      <c r="I157" s="885">
        <f>I158</f>
        <v>20</v>
      </c>
      <c r="J157" s="395"/>
      <c r="K157" s="269"/>
      <c r="L157" s="269"/>
      <c r="M157" s="382"/>
    </row>
    <row r="158" spans="1:13" ht="13.5" thickBot="1">
      <c r="A158" s="224"/>
      <c r="B158" s="1079" t="s">
        <v>1196</v>
      </c>
      <c r="C158" s="880" t="s">
        <v>1249</v>
      </c>
      <c r="D158" s="1028">
        <v>968</v>
      </c>
      <c r="E158" s="1028">
        <v>412</v>
      </c>
      <c r="F158" s="1028" t="s">
        <v>1145</v>
      </c>
      <c r="G158" s="1028">
        <v>240</v>
      </c>
      <c r="H158" s="1081"/>
      <c r="I158" s="973">
        <f>'Бюд.р.'!H324</f>
        <v>20</v>
      </c>
      <c r="J158" s="395"/>
      <c r="K158" s="269"/>
      <c r="L158" s="269"/>
      <c r="M158" s="382"/>
    </row>
    <row r="159" spans="1:13" ht="15.75" thickBot="1">
      <c r="A159" s="224"/>
      <c r="B159" s="1171" t="s">
        <v>843</v>
      </c>
      <c r="C159" s="1172" t="s">
        <v>310</v>
      </c>
      <c r="D159" s="1173" t="s">
        <v>747</v>
      </c>
      <c r="E159" s="1174" t="s">
        <v>482</v>
      </c>
      <c r="F159" s="1174"/>
      <c r="G159" s="1175"/>
      <c r="H159" s="1176"/>
      <c r="I159" s="1177">
        <f>I160</f>
        <v>47725.649</v>
      </c>
      <c r="J159" s="399" t="e">
        <f>J160</f>
        <v>#REF!</v>
      </c>
      <c r="K159" s="381" t="e">
        <f>K160</f>
        <v>#REF!</v>
      </c>
      <c r="L159" s="381" t="e">
        <f>L160</f>
        <v>#REF!</v>
      </c>
      <c r="M159" s="422" t="e">
        <f>M160</f>
        <v>#REF!</v>
      </c>
    </row>
    <row r="160" spans="1:13" ht="15">
      <c r="A160" s="224"/>
      <c r="B160" s="1135" t="s">
        <v>459</v>
      </c>
      <c r="C160" s="1134" t="s">
        <v>483</v>
      </c>
      <c r="D160" s="1139" t="s">
        <v>747</v>
      </c>
      <c r="E160" s="1140" t="s">
        <v>484</v>
      </c>
      <c r="F160" s="1140"/>
      <c r="G160" s="1141"/>
      <c r="H160" s="1142"/>
      <c r="I160" s="1143">
        <f>I161+I177+I184+I194</f>
        <v>47725.649</v>
      </c>
      <c r="J160" s="392" t="e">
        <f>J161+J177+J184+J194</f>
        <v>#REF!</v>
      </c>
      <c r="K160" s="184" t="e">
        <f>K161+K177+K184+K194</f>
        <v>#REF!</v>
      </c>
      <c r="L160" s="184" t="e">
        <f>L161+L177+L184+L194</f>
        <v>#REF!</v>
      </c>
      <c r="M160" s="416" t="e">
        <f>M161+M177+M184+M194</f>
        <v>#REF!</v>
      </c>
    </row>
    <row r="161" spans="1:13" ht="24.75" customHeight="1">
      <c r="A161" s="224"/>
      <c r="B161" s="23" t="s">
        <v>122</v>
      </c>
      <c r="C161" s="967" t="s">
        <v>1295</v>
      </c>
      <c r="D161" s="941" t="s">
        <v>747</v>
      </c>
      <c r="E161" s="942" t="s">
        <v>484</v>
      </c>
      <c r="F161" s="942" t="s">
        <v>485</v>
      </c>
      <c r="G161" s="943"/>
      <c r="H161" s="944"/>
      <c r="I161" s="945">
        <f>I162+I164+I166+I169</f>
        <v>35661.172999999995</v>
      </c>
      <c r="J161" s="185" t="e">
        <f>J162+#REF!+#REF!+#REF!+#REF!</f>
        <v>#REF!</v>
      </c>
      <c r="K161" s="183" t="e">
        <f>K162+#REF!+#REF!+#REF!+#REF!</f>
        <v>#REF!</v>
      </c>
      <c r="L161" s="183" t="e">
        <f>L162+#REF!+#REF!+#REF!+#REF!</f>
        <v>#REF!</v>
      </c>
      <c r="M161" s="383" t="e">
        <f>M162+#REF!+#REF!+#REF!+#REF!</f>
        <v>#REF!</v>
      </c>
    </row>
    <row r="162" spans="1:13" ht="34.5" customHeight="1">
      <c r="A162" s="225" t="s">
        <v>328</v>
      </c>
      <c r="B162" s="25" t="s">
        <v>123</v>
      </c>
      <c r="C162" s="968" t="s">
        <v>486</v>
      </c>
      <c r="D162" s="845" t="s">
        <v>747</v>
      </c>
      <c r="E162" s="216" t="s">
        <v>484</v>
      </c>
      <c r="F162" s="216" t="s">
        <v>487</v>
      </c>
      <c r="G162" s="844"/>
      <c r="H162" s="441"/>
      <c r="I162" s="818">
        <f>I163</f>
        <v>32084.176</v>
      </c>
      <c r="J162" s="393">
        <f>SUM(J163:J165)</f>
        <v>0</v>
      </c>
      <c r="K162" s="218">
        <f>SUM(K163:K165)</f>
        <v>1764.8</v>
      </c>
      <c r="L162" s="218">
        <f>SUM(L163:L165)</f>
        <v>4118</v>
      </c>
      <c r="M162" s="417">
        <f>SUM(M163:M165)</f>
        <v>0</v>
      </c>
    </row>
    <row r="163" spans="1:13" ht="12.75">
      <c r="A163" s="226" t="s">
        <v>239</v>
      </c>
      <c r="B163" s="7" t="s">
        <v>1197</v>
      </c>
      <c r="C163" s="880" t="s">
        <v>1249</v>
      </c>
      <c r="D163" s="835" t="s">
        <v>747</v>
      </c>
      <c r="E163" s="214" t="s">
        <v>484</v>
      </c>
      <c r="F163" s="214" t="s">
        <v>487</v>
      </c>
      <c r="G163" s="836" t="s">
        <v>529</v>
      </c>
      <c r="H163" s="439"/>
      <c r="I163" s="404">
        <f>'Бюд.р.'!H332</f>
        <v>32084.176</v>
      </c>
      <c r="J163" s="394"/>
      <c r="K163" s="221">
        <v>1764.8</v>
      </c>
      <c r="L163" s="221">
        <v>4118</v>
      </c>
      <c r="M163" s="418"/>
    </row>
    <row r="164" spans="1:13" ht="22.5">
      <c r="A164" s="239" t="s">
        <v>240</v>
      </c>
      <c r="B164" s="25" t="s">
        <v>1198</v>
      </c>
      <c r="C164" s="1128" t="s">
        <v>1296</v>
      </c>
      <c r="D164" s="833" t="s">
        <v>747</v>
      </c>
      <c r="E164" s="11" t="s">
        <v>484</v>
      </c>
      <c r="F164" s="11" t="s">
        <v>488</v>
      </c>
      <c r="G164" s="834"/>
      <c r="H164" s="443"/>
      <c r="I164" s="885">
        <f>I165</f>
        <v>473.524</v>
      </c>
      <c r="J164" s="395"/>
      <c r="K164" s="269"/>
      <c r="L164" s="269"/>
      <c r="M164" s="382"/>
    </row>
    <row r="165" spans="1:13" ht="12.75">
      <c r="A165" s="240" t="s">
        <v>885</v>
      </c>
      <c r="B165" s="7" t="s">
        <v>1199</v>
      </c>
      <c r="C165" s="880" t="s">
        <v>1249</v>
      </c>
      <c r="D165" s="835" t="s">
        <v>747</v>
      </c>
      <c r="E165" s="214" t="s">
        <v>484</v>
      </c>
      <c r="F165" s="214" t="s">
        <v>488</v>
      </c>
      <c r="G165" s="836" t="s">
        <v>529</v>
      </c>
      <c r="H165" s="27"/>
      <c r="I165" s="404">
        <f>'Бюд.р.'!H341</f>
        <v>473.524</v>
      </c>
      <c r="J165" s="395"/>
      <c r="K165" s="269"/>
      <c r="L165" s="269"/>
      <c r="M165" s="382"/>
    </row>
    <row r="166" spans="1:13" ht="12.75">
      <c r="A166" s="240"/>
      <c r="B166" s="25" t="s">
        <v>1200</v>
      </c>
      <c r="C166" s="966" t="s">
        <v>46</v>
      </c>
      <c r="D166" s="509">
        <v>968</v>
      </c>
      <c r="E166" s="509">
        <v>503</v>
      </c>
      <c r="F166" s="509" t="s">
        <v>489</v>
      </c>
      <c r="G166" s="509"/>
      <c r="H166" s="27"/>
      <c r="I166" s="885">
        <f>I167+I168</f>
        <v>2829.735</v>
      </c>
      <c r="J166" s="394"/>
      <c r="K166" s="221"/>
      <c r="L166" s="221"/>
      <c r="M166" s="418"/>
    </row>
    <row r="167" spans="1:13" ht="12.75">
      <c r="A167" s="240"/>
      <c r="B167" s="7" t="s">
        <v>1201</v>
      </c>
      <c r="C167" s="880" t="s">
        <v>1249</v>
      </c>
      <c r="D167" s="878">
        <v>968</v>
      </c>
      <c r="E167" s="878">
        <v>503</v>
      </c>
      <c r="F167" s="878" t="s">
        <v>489</v>
      </c>
      <c r="G167" s="878">
        <v>240</v>
      </c>
      <c r="H167" s="442"/>
      <c r="I167" s="879">
        <f>'Бюд.р.'!H346</f>
        <v>2829.735</v>
      </c>
      <c r="J167" s="394"/>
      <c r="K167" s="221"/>
      <c r="L167" s="221"/>
      <c r="M167" s="418"/>
    </row>
    <row r="168" spans="1:13" ht="33.75" hidden="1">
      <c r="A168" s="240"/>
      <c r="B168" s="7" t="s">
        <v>99</v>
      </c>
      <c r="C168" s="962" t="s">
        <v>992</v>
      </c>
      <c r="D168" s="878">
        <v>968</v>
      </c>
      <c r="E168" s="878">
        <v>503</v>
      </c>
      <c r="F168" s="878" t="s">
        <v>489</v>
      </c>
      <c r="G168" s="878">
        <v>599</v>
      </c>
      <c r="H168" s="442"/>
      <c r="I168" s="879">
        <f>'Бюд.р.'!H350</f>
        <v>0</v>
      </c>
      <c r="J168" s="394"/>
      <c r="K168" s="221"/>
      <c r="L168" s="221"/>
      <c r="M168" s="418"/>
    </row>
    <row r="169" spans="1:13" ht="33.75">
      <c r="A169" s="240"/>
      <c r="B169" s="25" t="s">
        <v>1297</v>
      </c>
      <c r="C169" s="966" t="s">
        <v>490</v>
      </c>
      <c r="D169" s="509">
        <v>968</v>
      </c>
      <c r="E169" s="509">
        <v>503</v>
      </c>
      <c r="F169" s="509" t="s">
        <v>491</v>
      </c>
      <c r="G169" s="509"/>
      <c r="H169" s="442"/>
      <c r="I169" s="885">
        <f>I170</f>
        <v>273.738</v>
      </c>
      <c r="J169" s="394"/>
      <c r="K169" s="221"/>
      <c r="L169" s="221"/>
      <c r="M169" s="418"/>
    </row>
    <row r="170" spans="1:13" ht="12.75">
      <c r="A170" s="240"/>
      <c r="B170" s="7" t="s">
        <v>1298</v>
      </c>
      <c r="C170" s="880" t="s">
        <v>1249</v>
      </c>
      <c r="D170" s="878">
        <v>968</v>
      </c>
      <c r="E170" s="878">
        <v>503</v>
      </c>
      <c r="F170" s="878" t="s">
        <v>491</v>
      </c>
      <c r="G170" s="878">
        <v>240</v>
      </c>
      <c r="H170" s="442"/>
      <c r="I170" s="879">
        <f>'Бюд.р.'!H357</f>
        <v>273.738</v>
      </c>
      <c r="J170" s="394"/>
      <c r="K170" s="221"/>
      <c r="L170" s="221"/>
      <c r="M170" s="418"/>
    </row>
    <row r="171" spans="1:13" ht="24" hidden="1">
      <c r="A171" s="239" t="s">
        <v>887</v>
      </c>
      <c r="B171" s="25"/>
      <c r="C171" s="951" t="s">
        <v>323</v>
      </c>
      <c r="D171" s="849"/>
      <c r="E171" s="32" t="s">
        <v>334</v>
      </c>
      <c r="F171" s="32" t="s">
        <v>53</v>
      </c>
      <c r="G171" s="837" t="s">
        <v>331</v>
      </c>
      <c r="H171" s="443" t="s">
        <v>324</v>
      </c>
      <c r="I171" s="373"/>
      <c r="J171" s="395"/>
      <c r="K171" s="269"/>
      <c r="L171" s="269"/>
      <c r="M171" s="382"/>
    </row>
    <row r="172" spans="1:13" ht="12.75" hidden="1">
      <c r="A172" s="241" t="s">
        <v>885</v>
      </c>
      <c r="B172" s="3"/>
      <c r="C172" s="954" t="s">
        <v>305</v>
      </c>
      <c r="D172" s="840"/>
      <c r="E172" s="6" t="s">
        <v>334</v>
      </c>
      <c r="F172" s="6" t="s">
        <v>53</v>
      </c>
      <c r="G172" s="841" t="s">
        <v>331</v>
      </c>
      <c r="H172" s="27" t="s">
        <v>350</v>
      </c>
      <c r="I172" s="373"/>
      <c r="J172" s="395"/>
      <c r="K172" s="269"/>
      <c r="L172" s="269"/>
      <c r="M172" s="382"/>
    </row>
    <row r="173" spans="1:13" ht="109.5" customHeight="1" hidden="1">
      <c r="A173" s="225" t="s">
        <v>888</v>
      </c>
      <c r="B173" s="428"/>
      <c r="C173" s="957" t="s">
        <v>225</v>
      </c>
      <c r="D173" s="833"/>
      <c r="E173" s="11" t="s">
        <v>334</v>
      </c>
      <c r="F173" s="11" t="s">
        <v>960</v>
      </c>
      <c r="G173" s="834"/>
      <c r="H173" s="438"/>
      <c r="I173" s="373"/>
      <c r="J173" s="395"/>
      <c r="K173" s="269"/>
      <c r="L173" s="269"/>
      <c r="M173" s="382"/>
    </row>
    <row r="174" spans="1:13" ht="22.5" customHeight="1" hidden="1">
      <c r="A174" s="226" t="s">
        <v>889</v>
      </c>
      <c r="B174" s="428"/>
      <c r="C174" s="968" t="s">
        <v>1140</v>
      </c>
      <c r="D174" s="845"/>
      <c r="E174" s="216" t="s">
        <v>334</v>
      </c>
      <c r="F174" s="216" t="s">
        <v>960</v>
      </c>
      <c r="G174" s="844" t="s">
        <v>331</v>
      </c>
      <c r="H174" s="441"/>
      <c r="I174" s="373"/>
      <c r="J174" s="395"/>
      <c r="K174" s="269"/>
      <c r="L174" s="269"/>
      <c r="M174" s="382"/>
    </row>
    <row r="175" spans="1:13" ht="12.75" customHeight="1" hidden="1">
      <c r="A175" s="239" t="s">
        <v>890</v>
      </c>
      <c r="B175" s="25"/>
      <c r="C175" s="951" t="s">
        <v>323</v>
      </c>
      <c r="D175" s="849"/>
      <c r="E175" s="32" t="s">
        <v>334</v>
      </c>
      <c r="F175" s="32" t="s">
        <v>959</v>
      </c>
      <c r="G175" s="837" t="s">
        <v>331</v>
      </c>
      <c r="H175" s="443" t="s">
        <v>324</v>
      </c>
      <c r="I175" s="373"/>
      <c r="J175" s="395"/>
      <c r="K175" s="269"/>
      <c r="L175" s="269"/>
      <c r="M175" s="382"/>
    </row>
    <row r="176" spans="1:13" ht="12.75" customHeight="1" hidden="1">
      <c r="A176" s="241" t="s">
        <v>885</v>
      </c>
      <c r="B176" s="3"/>
      <c r="C176" s="954" t="s">
        <v>305</v>
      </c>
      <c r="D176" s="840"/>
      <c r="E176" s="6" t="s">
        <v>334</v>
      </c>
      <c r="F176" s="6" t="s">
        <v>959</v>
      </c>
      <c r="G176" s="841" t="s">
        <v>331</v>
      </c>
      <c r="H176" s="27" t="s">
        <v>350</v>
      </c>
      <c r="I176" s="373"/>
      <c r="J176" s="395"/>
      <c r="K176" s="269"/>
      <c r="L176" s="269"/>
      <c r="M176" s="382"/>
    </row>
    <row r="177" spans="1:13" ht="24.75" customHeight="1">
      <c r="A177" s="241"/>
      <c r="B177" s="24" t="s">
        <v>1202</v>
      </c>
      <c r="C177" s="1126" t="s">
        <v>1284</v>
      </c>
      <c r="D177" s="858" t="s">
        <v>747</v>
      </c>
      <c r="E177" s="378" t="s">
        <v>484</v>
      </c>
      <c r="F177" s="378" t="s">
        <v>495</v>
      </c>
      <c r="G177" s="859"/>
      <c r="H177" s="918"/>
      <c r="I177" s="385">
        <f>I178+I180+I182</f>
        <v>400</v>
      </c>
      <c r="J177" s="185">
        <f>J178+J180+J182</f>
        <v>0</v>
      </c>
      <c r="K177" s="183">
        <f>K178+K180+K182</f>
        <v>2087.1</v>
      </c>
      <c r="L177" s="183">
        <f>L178+L180+L182</f>
        <v>2263.6</v>
      </c>
      <c r="M177" s="383">
        <f>M178+M180+M182</f>
        <v>0</v>
      </c>
    </row>
    <row r="178" spans="1:13" ht="23.25" customHeight="1">
      <c r="A178" s="225" t="s">
        <v>888</v>
      </c>
      <c r="B178" s="25" t="s">
        <v>1203</v>
      </c>
      <c r="C178" s="951" t="s">
        <v>551</v>
      </c>
      <c r="D178" s="833" t="s">
        <v>747</v>
      </c>
      <c r="E178" s="11" t="s">
        <v>484</v>
      </c>
      <c r="F178" s="11" t="s">
        <v>552</v>
      </c>
      <c r="G178" s="834"/>
      <c r="H178" s="438"/>
      <c r="I178" s="405">
        <f>I179</f>
        <v>0</v>
      </c>
      <c r="J178" s="393">
        <f>J179</f>
        <v>0</v>
      </c>
      <c r="K178" s="218">
        <f>K179</f>
        <v>1087.1</v>
      </c>
      <c r="L178" s="218">
        <f>L179</f>
        <v>1666</v>
      </c>
      <c r="M178" s="417">
        <f>M179</f>
        <v>0</v>
      </c>
    </row>
    <row r="179" spans="1:13" ht="12.75">
      <c r="A179" s="78" t="s">
        <v>889</v>
      </c>
      <c r="B179" s="3" t="s">
        <v>1204</v>
      </c>
      <c r="C179" s="880" t="s">
        <v>1249</v>
      </c>
      <c r="D179" s="835" t="s">
        <v>747</v>
      </c>
      <c r="E179" s="214" t="s">
        <v>484</v>
      </c>
      <c r="F179" s="214" t="s">
        <v>552</v>
      </c>
      <c r="G179" s="836" t="s">
        <v>529</v>
      </c>
      <c r="H179" s="439"/>
      <c r="I179" s="404">
        <f>'Бюд.р.'!H366</f>
        <v>0</v>
      </c>
      <c r="J179" s="394">
        <v>0</v>
      </c>
      <c r="K179" s="221">
        <v>1087.1</v>
      </c>
      <c r="L179" s="221">
        <v>1666</v>
      </c>
      <c r="M179" s="418">
        <v>0</v>
      </c>
    </row>
    <row r="180" spans="1:13" ht="22.5">
      <c r="A180" s="225" t="s">
        <v>891</v>
      </c>
      <c r="B180" s="25" t="s">
        <v>1205</v>
      </c>
      <c r="C180" s="968" t="s">
        <v>553</v>
      </c>
      <c r="D180" s="833" t="s">
        <v>747</v>
      </c>
      <c r="E180" s="11" t="s">
        <v>484</v>
      </c>
      <c r="F180" s="11" t="s">
        <v>464</v>
      </c>
      <c r="G180" s="834"/>
      <c r="H180" s="438"/>
      <c r="I180" s="405">
        <f>I181</f>
        <v>0</v>
      </c>
      <c r="J180" s="393">
        <f>J181</f>
        <v>0</v>
      </c>
      <c r="K180" s="218">
        <f>K181</f>
        <v>500</v>
      </c>
      <c r="L180" s="218">
        <f>L181</f>
        <v>300</v>
      </c>
      <c r="M180" s="417">
        <f>M181</f>
        <v>0</v>
      </c>
    </row>
    <row r="181" spans="1:13" ht="12.75">
      <c r="A181" s="78" t="s">
        <v>892</v>
      </c>
      <c r="B181" s="3" t="s">
        <v>1206</v>
      </c>
      <c r="C181" s="880" t="s">
        <v>1249</v>
      </c>
      <c r="D181" s="835" t="s">
        <v>747</v>
      </c>
      <c r="E181" s="214" t="s">
        <v>484</v>
      </c>
      <c r="F181" s="214" t="s">
        <v>464</v>
      </c>
      <c r="G181" s="836" t="s">
        <v>529</v>
      </c>
      <c r="H181" s="439"/>
      <c r="I181" s="404">
        <f>'Бюд.р.'!H372</f>
        <v>0</v>
      </c>
      <c r="J181" s="394">
        <v>0</v>
      </c>
      <c r="K181" s="221">
        <v>500</v>
      </c>
      <c r="L181" s="221">
        <v>300</v>
      </c>
      <c r="M181" s="418">
        <v>0</v>
      </c>
    </row>
    <row r="182" spans="1:13" ht="22.5">
      <c r="A182" s="374"/>
      <c r="B182" s="433" t="s">
        <v>1207</v>
      </c>
      <c r="C182" s="968" t="s">
        <v>463</v>
      </c>
      <c r="D182" s="833" t="s">
        <v>747</v>
      </c>
      <c r="E182" s="11" t="s">
        <v>484</v>
      </c>
      <c r="F182" s="11" t="s">
        <v>1285</v>
      </c>
      <c r="G182" s="834"/>
      <c r="H182" s="443"/>
      <c r="I182" s="405">
        <f>I183</f>
        <v>400</v>
      </c>
      <c r="J182" s="393">
        <f>J183</f>
        <v>0</v>
      </c>
      <c r="K182" s="218">
        <f>K183</f>
        <v>500</v>
      </c>
      <c r="L182" s="218">
        <f>L183</f>
        <v>297.6</v>
      </c>
      <c r="M182" s="417">
        <f>M183</f>
        <v>0</v>
      </c>
    </row>
    <row r="183" spans="1:13" ht="13.5" customHeight="1">
      <c r="A183" s="374"/>
      <c r="B183" s="93" t="s">
        <v>1208</v>
      </c>
      <c r="C183" s="880" t="s">
        <v>1249</v>
      </c>
      <c r="D183" s="835" t="s">
        <v>747</v>
      </c>
      <c r="E183" s="214" t="s">
        <v>484</v>
      </c>
      <c r="F183" s="214" t="s">
        <v>1285</v>
      </c>
      <c r="G183" s="836" t="s">
        <v>529</v>
      </c>
      <c r="H183" s="27"/>
      <c r="I183" s="404">
        <f>'Бюд.р.'!H377</f>
        <v>400</v>
      </c>
      <c r="J183" s="394">
        <v>0</v>
      </c>
      <c r="K183" s="221">
        <v>500</v>
      </c>
      <c r="L183" s="221">
        <v>297.6</v>
      </c>
      <c r="M183" s="418">
        <v>0</v>
      </c>
    </row>
    <row r="184" spans="1:13" ht="15" customHeight="1">
      <c r="A184" s="374"/>
      <c r="B184" s="24" t="s">
        <v>1209</v>
      </c>
      <c r="C184" s="969" t="s">
        <v>896</v>
      </c>
      <c r="D184" s="858" t="s">
        <v>747</v>
      </c>
      <c r="E184" s="378" t="s">
        <v>484</v>
      </c>
      <c r="F184" s="378" t="s">
        <v>897</v>
      </c>
      <c r="G184" s="860"/>
      <c r="H184" s="918"/>
      <c r="I184" s="385">
        <f>I185+I188+I192+I190</f>
        <v>5971.383</v>
      </c>
      <c r="J184" s="185">
        <f>J185+J188</f>
        <v>0</v>
      </c>
      <c r="K184" s="183">
        <f>K185+K188</f>
        <v>4320.8</v>
      </c>
      <c r="L184" s="183">
        <f>L185+L188</f>
        <v>8025.1</v>
      </c>
      <c r="M184" s="383">
        <f>M185+M188</f>
        <v>0</v>
      </c>
    </row>
    <row r="185" spans="1:13" ht="24" customHeight="1">
      <c r="A185" s="374"/>
      <c r="B185" s="433" t="s">
        <v>1210</v>
      </c>
      <c r="C185" s="536" t="s">
        <v>1286</v>
      </c>
      <c r="D185" s="845" t="s">
        <v>747</v>
      </c>
      <c r="E185" s="216" t="s">
        <v>484</v>
      </c>
      <c r="F185" s="216" t="s">
        <v>894</v>
      </c>
      <c r="G185" s="844"/>
      <c r="H185" s="440"/>
      <c r="I185" s="818">
        <f>SUM(I186:I187)</f>
        <v>5521.383</v>
      </c>
      <c r="J185" s="393">
        <f>SUM(J186:J187)</f>
        <v>0</v>
      </c>
      <c r="K185" s="218">
        <f>SUM(K186:K187)</f>
        <v>3963.7</v>
      </c>
      <c r="L185" s="218">
        <f>SUM(L186:L187)</f>
        <v>7464.6</v>
      </c>
      <c r="M185" s="417">
        <f>SUM(M186:M187)</f>
        <v>0</v>
      </c>
    </row>
    <row r="186" spans="1:13" ht="13.5" customHeight="1" thickBot="1">
      <c r="A186" s="374"/>
      <c r="B186" s="93" t="s">
        <v>1211</v>
      </c>
      <c r="C186" s="880" t="s">
        <v>1249</v>
      </c>
      <c r="D186" s="835" t="s">
        <v>747</v>
      </c>
      <c r="E186" s="214" t="s">
        <v>484</v>
      </c>
      <c r="F186" s="214" t="s">
        <v>894</v>
      </c>
      <c r="G186" s="836" t="s">
        <v>529</v>
      </c>
      <c r="H186" s="27"/>
      <c r="I186" s="404">
        <f>'Бюд.р.'!H386</f>
        <v>5521.383</v>
      </c>
      <c r="J186" s="394">
        <v>0</v>
      </c>
      <c r="K186" s="221">
        <v>2852.2</v>
      </c>
      <c r="L186" s="221">
        <v>4871.1</v>
      </c>
      <c r="M186" s="418">
        <v>0</v>
      </c>
    </row>
    <row r="187" spans="1:13" ht="36" customHeight="1" hidden="1" thickBot="1">
      <c r="A187" s="374"/>
      <c r="B187" s="93" t="s">
        <v>100</v>
      </c>
      <c r="C187" s="952" t="s">
        <v>992</v>
      </c>
      <c r="D187" s="835" t="s">
        <v>747</v>
      </c>
      <c r="E187" s="214" t="s">
        <v>484</v>
      </c>
      <c r="F187" s="214" t="s">
        <v>894</v>
      </c>
      <c r="G187" s="836" t="s">
        <v>550</v>
      </c>
      <c r="H187" s="27"/>
      <c r="I187" s="404">
        <f>'Бюд.р.'!H389</f>
        <v>0</v>
      </c>
      <c r="J187" s="394">
        <v>0</v>
      </c>
      <c r="K187" s="221">
        <v>1111.5</v>
      </c>
      <c r="L187" s="221">
        <v>2593.5</v>
      </c>
      <c r="M187" s="418">
        <v>0</v>
      </c>
    </row>
    <row r="188" spans="1:13" ht="16.5" customHeight="1">
      <c r="A188" s="243" t="s">
        <v>838</v>
      </c>
      <c r="B188" s="25" t="s">
        <v>1212</v>
      </c>
      <c r="C188" s="536" t="s">
        <v>1287</v>
      </c>
      <c r="D188" s="845" t="s">
        <v>747</v>
      </c>
      <c r="E188" s="216" t="s">
        <v>484</v>
      </c>
      <c r="F188" s="216" t="s">
        <v>898</v>
      </c>
      <c r="G188" s="844"/>
      <c r="H188" s="441"/>
      <c r="I188" s="818">
        <f>I189</f>
        <v>300</v>
      </c>
      <c r="J188" s="393">
        <f>J189</f>
        <v>0</v>
      </c>
      <c r="K188" s="218">
        <f>K189</f>
        <v>357.1</v>
      </c>
      <c r="L188" s="218">
        <f>L189</f>
        <v>560.5</v>
      </c>
      <c r="M188" s="417">
        <f>M189</f>
        <v>0</v>
      </c>
    </row>
    <row r="189" spans="1:13" ht="12.75">
      <c r="A189" s="78" t="s">
        <v>839</v>
      </c>
      <c r="B189" s="3" t="s">
        <v>1213</v>
      </c>
      <c r="C189" s="880" t="s">
        <v>1249</v>
      </c>
      <c r="D189" s="835" t="s">
        <v>747</v>
      </c>
      <c r="E189" s="214" t="s">
        <v>484</v>
      </c>
      <c r="F189" s="214" t="s">
        <v>898</v>
      </c>
      <c r="G189" s="836" t="s">
        <v>529</v>
      </c>
      <c r="H189" s="439"/>
      <c r="I189" s="404">
        <f>'Бюд.р.'!H396</f>
        <v>300</v>
      </c>
      <c r="J189" s="394">
        <v>0</v>
      </c>
      <c r="K189" s="221">
        <v>357.1</v>
      </c>
      <c r="L189" s="221">
        <v>560.5</v>
      </c>
      <c r="M189" s="418">
        <v>0</v>
      </c>
    </row>
    <row r="190" spans="1:13" ht="36" customHeight="1">
      <c r="A190" s="1349"/>
      <c r="B190" s="434" t="s">
        <v>1214</v>
      </c>
      <c r="C190" s="536" t="s">
        <v>1306</v>
      </c>
      <c r="D190" s="857">
        <v>968</v>
      </c>
      <c r="E190" s="509">
        <v>503</v>
      </c>
      <c r="F190" s="1347" t="str">
        <f>F191</f>
        <v>600 03 04</v>
      </c>
      <c r="G190" s="1350"/>
      <c r="H190" s="894"/>
      <c r="I190" s="404">
        <f>I191</f>
        <v>0</v>
      </c>
      <c r="J190" s="394"/>
      <c r="K190" s="221"/>
      <c r="L190" s="221"/>
      <c r="M190" s="418"/>
    </row>
    <row r="191" spans="1:13" ht="12.75">
      <c r="A191" s="1349"/>
      <c r="B191" s="3" t="s">
        <v>1215</v>
      </c>
      <c r="C191" s="880" t="s">
        <v>1249</v>
      </c>
      <c r="D191" s="835" t="s">
        <v>747</v>
      </c>
      <c r="E191" s="214" t="s">
        <v>484</v>
      </c>
      <c r="F191" s="214" t="s">
        <v>1305</v>
      </c>
      <c r="G191" s="836" t="s">
        <v>529</v>
      </c>
      <c r="H191" s="907"/>
      <c r="I191" s="404">
        <f>'Бюд.р.'!H404</f>
        <v>0</v>
      </c>
      <c r="J191" s="394"/>
      <c r="K191" s="221"/>
      <c r="L191" s="221"/>
      <c r="M191" s="418"/>
    </row>
    <row r="192" spans="1:13" ht="22.5">
      <c r="A192" s="244"/>
      <c r="B192" s="433" t="s">
        <v>1307</v>
      </c>
      <c r="C192" s="536" t="s">
        <v>1289</v>
      </c>
      <c r="D192" s="509">
        <v>968</v>
      </c>
      <c r="E192" s="509">
        <v>503</v>
      </c>
      <c r="F192" s="509" t="str">
        <f>F193</f>
        <v>600 03 05</v>
      </c>
      <c r="G192" s="509"/>
      <c r="H192" s="919"/>
      <c r="I192" s="885">
        <f>I193</f>
        <v>150</v>
      </c>
      <c r="J192" s="395"/>
      <c r="K192" s="269"/>
      <c r="L192" s="269"/>
      <c r="M192" s="382"/>
    </row>
    <row r="193" spans="1:13" ht="12.75">
      <c r="A193" s="244"/>
      <c r="B193" s="3" t="s">
        <v>1308</v>
      </c>
      <c r="C193" s="880" t="s">
        <v>1249</v>
      </c>
      <c r="D193" s="878">
        <v>968</v>
      </c>
      <c r="E193" s="878">
        <v>503</v>
      </c>
      <c r="F193" s="878" t="s">
        <v>1288</v>
      </c>
      <c r="G193" s="878">
        <v>240</v>
      </c>
      <c r="H193" s="946"/>
      <c r="I193" s="879">
        <f>'Бюд.р.'!H408</f>
        <v>150</v>
      </c>
      <c r="J193" s="395"/>
      <c r="K193" s="269"/>
      <c r="L193" s="269"/>
      <c r="M193" s="382"/>
    </row>
    <row r="194" spans="1:13" ht="12" customHeight="1">
      <c r="A194" s="244"/>
      <c r="B194" s="24" t="s">
        <v>1216</v>
      </c>
      <c r="C194" s="1129" t="s">
        <v>1290</v>
      </c>
      <c r="D194" s="858" t="s">
        <v>747</v>
      </c>
      <c r="E194" s="378" t="s">
        <v>484</v>
      </c>
      <c r="F194" s="378" t="s">
        <v>899</v>
      </c>
      <c r="G194" s="862"/>
      <c r="H194" s="920"/>
      <c r="I194" s="385">
        <f>I199+I197+I195</f>
        <v>5693.093</v>
      </c>
      <c r="J194" s="185">
        <f>J199+J201</f>
        <v>0</v>
      </c>
      <c r="K194" s="183">
        <f>K199+K201</f>
        <v>0</v>
      </c>
      <c r="L194" s="183">
        <f>L199+L201</f>
        <v>0</v>
      </c>
      <c r="M194" s="383">
        <f>M199+M201</f>
        <v>500</v>
      </c>
    </row>
    <row r="195" spans="1:13" ht="21.75" customHeight="1">
      <c r="A195" s="244"/>
      <c r="B195" s="434" t="s">
        <v>1217</v>
      </c>
      <c r="C195" s="536" t="s">
        <v>1291</v>
      </c>
      <c r="D195" s="833" t="s">
        <v>747</v>
      </c>
      <c r="E195" s="11" t="s">
        <v>484</v>
      </c>
      <c r="F195" s="11" t="s">
        <v>900</v>
      </c>
      <c r="G195" s="863"/>
      <c r="H195" s="917"/>
      <c r="I195" s="405">
        <f>I196</f>
        <v>4253.659</v>
      </c>
      <c r="J195" s="393">
        <f>J196</f>
        <v>0</v>
      </c>
      <c r="K195" s="218">
        <f>K196</f>
        <v>0</v>
      </c>
      <c r="L195" s="218">
        <f>L196</f>
        <v>0</v>
      </c>
      <c r="M195" s="417">
        <f>M196</f>
        <v>0</v>
      </c>
    </row>
    <row r="196" spans="1:13" ht="13.5" customHeight="1">
      <c r="A196" s="244"/>
      <c r="B196" s="3" t="s">
        <v>1218</v>
      </c>
      <c r="C196" s="880" t="s">
        <v>1249</v>
      </c>
      <c r="D196" s="835" t="s">
        <v>747</v>
      </c>
      <c r="E196" s="214" t="s">
        <v>484</v>
      </c>
      <c r="F196" s="214" t="s">
        <v>900</v>
      </c>
      <c r="G196" s="836" t="s">
        <v>529</v>
      </c>
      <c r="H196" s="919"/>
      <c r="I196" s="404">
        <f>'Бюд.р.'!H414</f>
        <v>4253.659</v>
      </c>
      <c r="J196" s="394">
        <v>0</v>
      </c>
      <c r="K196" s="221">
        <v>0</v>
      </c>
      <c r="L196" s="221">
        <v>0</v>
      </c>
      <c r="M196" s="418">
        <v>0</v>
      </c>
    </row>
    <row r="197" spans="1:13" ht="21.75" customHeight="1">
      <c r="A197" s="244"/>
      <c r="B197" s="434" t="s">
        <v>1219</v>
      </c>
      <c r="C197" s="1348" t="s">
        <v>1292</v>
      </c>
      <c r="D197" s="833" t="s">
        <v>747</v>
      </c>
      <c r="E197" s="11" t="s">
        <v>484</v>
      </c>
      <c r="F197" s="11" t="s">
        <v>920</v>
      </c>
      <c r="G197" s="863"/>
      <c r="H197" s="919"/>
      <c r="I197" s="877">
        <f>I198</f>
        <v>1439.434</v>
      </c>
      <c r="J197" s="394"/>
      <c r="K197" s="221"/>
      <c r="L197" s="221"/>
      <c r="M197" s="418"/>
    </row>
    <row r="198" spans="1:13" ht="13.5" customHeight="1">
      <c r="A198" s="244"/>
      <c r="B198" s="3" t="s">
        <v>1220</v>
      </c>
      <c r="C198" s="880" t="s">
        <v>1249</v>
      </c>
      <c r="D198" s="835" t="s">
        <v>747</v>
      </c>
      <c r="E198" s="214" t="s">
        <v>484</v>
      </c>
      <c r="F198" s="214" t="s">
        <v>920</v>
      </c>
      <c r="G198" s="836" t="s">
        <v>529</v>
      </c>
      <c r="H198" s="919"/>
      <c r="I198" s="404">
        <f>'Бюд.р.'!H422</f>
        <v>1439.434</v>
      </c>
      <c r="J198" s="394"/>
      <c r="K198" s="221"/>
      <c r="L198" s="221"/>
      <c r="M198" s="418"/>
    </row>
    <row r="199" spans="1:13" ht="33" customHeight="1">
      <c r="A199" s="244"/>
      <c r="B199" s="434" t="s">
        <v>1299</v>
      </c>
      <c r="C199" s="968" t="s">
        <v>163</v>
      </c>
      <c r="D199" s="833" t="s">
        <v>747</v>
      </c>
      <c r="E199" s="11" t="s">
        <v>484</v>
      </c>
      <c r="F199" s="11" t="s">
        <v>1151</v>
      </c>
      <c r="G199" s="863"/>
      <c r="H199" s="917"/>
      <c r="I199" s="405">
        <f>I200</f>
        <v>0</v>
      </c>
      <c r="J199" s="393">
        <f>J200</f>
        <v>0</v>
      </c>
      <c r="K199" s="218">
        <f>K200</f>
        <v>0</v>
      </c>
      <c r="L199" s="218">
        <f>L200</f>
        <v>0</v>
      </c>
      <c r="M199" s="417">
        <f>M200</f>
        <v>500</v>
      </c>
    </row>
    <row r="200" spans="1:13" ht="12" customHeight="1" thickBot="1">
      <c r="A200" s="244"/>
      <c r="B200" s="3" t="s">
        <v>1300</v>
      </c>
      <c r="C200" s="880" t="s">
        <v>1249</v>
      </c>
      <c r="D200" s="835" t="s">
        <v>747</v>
      </c>
      <c r="E200" s="214" t="s">
        <v>484</v>
      </c>
      <c r="F200" s="214" t="s">
        <v>1151</v>
      </c>
      <c r="G200" s="836" t="s">
        <v>529</v>
      </c>
      <c r="H200" s="919"/>
      <c r="I200" s="404">
        <f>'Бюд.р.'!H427</f>
        <v>0</v>
      </c>
      <c r="J200" s="394">
        <v>0</v>
      </c>
      <c r="K200" s="221">
        <v>0</v>
      </c>
      <c r="L200" s="221">
        <v>0</v>
      </c>
      <c r="M200" s="418">
        <v>500</v>
      </c>
    </row>
    <row r="201" spans="1:13" ht="22.5" hidden="1">
      <c r="A201" s="244"/>
      <c r="B201" s="3" t="s">
        <v>101</v>
      </c>
      <c r="C201" s="951" t="s">
        <v>921</v>
      </c>
      <c r="D201" s="833" t="s">
        <v>747</v>
      </c>
      <c r="E201" s="11" t="s">
        <v>484</v>
      </c>
      <c r="F201" s="11" t="s">
        <v>922</v>
      </c>
      <c r="G201" s="863"/>
      <c r="H201" s="917"/>
      <c r="I201" s="405">
        <f>I202</f>
        <v>0</v>
      </c>
      <c r="J201" s="393">
        <f>J202</f>
        <v>0</v>
      </c>
      <c r="K201" s="218">
        <f>K202</f>
        <v>0</v>
      </c>
      <c r="L201" s="218">
        <f>L202</f>
        <v>0</v>
      </c>
      <c r="M201" s="417">
        <f>M202</f>
        <v>0</v>
      </c>
    </row>
    <row r="202" spans="1:13" ht="14.25" customHeight="1" hidden="1">
      <c r="A202" s="244"/>
      <c r="B202" s="1095" t="s">
        <v>179</v>
      </c>
      <c r="C202" s="1189" t="s">
        <v>503</v>
      </c>
      <c r="D202" s="871" t="s">
        <v>747</v>
      </c>
      <c r="E202" s="1109" t="s">
        <v>484</v>
      </c>
      <c r="F202" s="1109" t="s">
        <v>922</v>
      </c>
      <c r="G202" s="1110" t="s">
        <v>1027</v>
      </c>
      <c r="H202" s="1196"/>
      <c r="I202" s="587">
        <f>'Бюд.р.'!H431</f>
        <v>0</v>
      </c>
      <c r="J202" s="394">
        <v>0</v>
      </c>
      <c r="K202" s="221">
        <v>0</v>
      </c>
      <c r="L202" s="221">
        <v>0</v>
      </c>
      <c r="M202" s="418">
        <v>0</v>
      </c>
    </row>
    <row r="203" spans="1:13" ht="15.75" thickBot="1">
      <c r="A203" s="244"/>
      <c r="B203" s="1178" t="s">
        <v>844</v>
      </c>
      <c r="C203" s="1172" t="s">
        <v>923</v>
      </c>
      <c r="D203" s="1173" t="s">
        <v>747</v>
      </c>
      <c r="E203" s="1174" t="s">
        <v>924</v>
      </c>
      <c r="F203" s="1199"/>
      <c r="G203" s="1202"/>
      <c r="H203" s="1195"/>
      <c r="I203" s="1177">
        <f aca="true" t="shared" si="1" ref="I203:M205">I204</f>
        <v>0</v>
      </c>
      <c r="J203" s="399">
        <f t="shared" si="1"/>
        <v>0</v>
      </c>
      <c r="K203" s="381">
        <f t="shared" si="1"/>
        <v>8</v>
      </c>
      <c r="L203" s="381">
        <f t="shared" si="1"/>
        <v>0</v>
      </c>
      <c r="M203" s="422">
        <f t="shared" si="1"/>
        <v>0</v>
      </c>
    </row>
    <row r="204" spans="1:13" ht="28.5" customHeight="1">
      <c r="A204" s="244"/>
      <c r="B204" s="1190" t="s">
        <v>460</v>
      </c>
      <c r="C204" s="1134" t="s">
        <v>926</v>
      </c>
      <c r="D204" s="1139" t="s">
        <v>747</v>
      </c>
      <c r="E204" s="1140" t="s">
        <v>925</v>
      </c>
      <c r="F204" s="1148"/>
      <c r="G204" s="1146"/>
      <c r="H204" s="1193"/>
      <c r="I204" s="1143">
        <f t="shared" si="1"/>
        <v>0</v>
      </c>
      <c r="J204" s="392">
        <f t="shared" si="1"/>
        <v>0</v>
      </c>
      <c r="K204" s="184">
        <f t="shared" si="1"/>
        <v>8</v>
      </c>
      <c r="L204" s="184">
        <f t="shared" si="1"/>
        <v>0</v>
      </c>
      <c r="M204" s="416">
        <f t="shared" si="1"/>
        <v>0</v>
      </c>
    </row>
    <row r="205" spans="1:13" ht="22.5">
      <c r="A205" s="244"/>
      <c r="B205" s="434" t="s">
        <v>11</v>
      </c>
      <c r="C205" s="970" t="s">
        <v>927</v>
      </c>
      <c r="D205" s="833" t="s">
        <v>747</v>
      </c>
      <c r="E205" s="11" t="s">
        <v>925</v>
      </c>
      <c r="F205" s="11" t="s">
        <v>928</v>
      </c>
      <c r="G205" s="864"/>
      <c r="H205" s="917"/>
      <c r="I205" s="405">
        <f t="shared" si="1"/>
        <v>0</v>
      </c>
      <c r="J205" s="393">
        <f t="shared" si="1"/>
        <v>0</v>
      </c>
      <c r="K205" s="218">
        <f t="shared" si="1"/>
        <v>8</v>
      </c>
      <c r="L205" s="218">
        <f t="shared" si="1"/>
        <v>0</v>
      </c>
      <c r="M205" s="417">
        <f t="shared" si="1"/>
        <v>0</v>
      </c>
    </row>
    <row r="206" spans="1:13" ht="13.5" thickBot="1">
      <c r="A206" s="244"/>
      <c r="B206" s="1095" t="s">
        <v>12</v>
      </c>
      <c r="C206" s="880" t="s">
        <v>1249</v>
      </c>
      <c r="D206" s="871" t="s">
        <v>747</v>
      </c>
      <c r="E206" s="1109" t="s">
        <v>925</v>
      </c>
      <c r="F206" s="1109" t="s">
        <v>928</v>
      </c>
      <c r="G206" s="1110" t="s">
        <v>529</v>
      </c>
      <c r="H206" s="1196"/>
      <c r="I206" s="587">
        <f>'Бюд.р.'!H437</f>
        <v>0</v>
      </c>
      <c r="J206" s="394">
        <v>0</v>
      </c>
      <c r="K206" s="221">
        <v>8</v>
      </c>
      <c r="L206" s="221">
        <v>0</v>
      </c>
      <c r="M206" s="418">
        <v>0</v>
      </c>
    </row>
    <row r="207" spans="1:13" ht="15.75" thickBot="1">
      <c r="A207" s="244"/>
      <c r="B207" s="1178" t="s">
        <v>845</v>
      </c>
      <c r="C207" s="1172" t="s">
        <v>317</v>
      </c>
      <c r="D207" s="1173" t="s">
        <v>747</v>
      </c>
      <c r="E207" s="1174" t="s">
        <v>446</v>
      </c>
      <c r="F207" s="1199"/>
      <c r="G207" s="1200"/>
      <c r="H207" s="1201"/>
      <c r="I207" s="1177">
        <f>I214+I221</f>
        <v>4049.1499999999996</v>
      </c>
      <c r="J207" s="399">
        <f>J214</f>
        <v>585</v>
      </c>
      <c r="K207" s="381">
        <f>K214</f>
        <v>667</v>
      </c>
      <c r="L207" s="381">
        <f>L214</f>
        <v>485</v>
      </c>
      <c r="M207" s="422">
        <f>M214</f>
        <v>1170</v>
      </c>
    </row>
    <row r="208" spans="1:13" ht="60">
      <c r="A208" s="244"/>
      <c r="B208" s="1112" t="s">
        <v>5</v>
      </c>
      <c r="C208" s="1124" t="s">
        <v>1322</v>
      </c>
      <c r="D208" s="1099" t="s">
        <v>747</v>
      </c>
      <c r="E208" s="1108" t="s">
        <v>1323</v>
      </c>
      <c r="F208" s="1105"/>
      <c r="G208" s="1113"/>
      <c r="H208" s="1114"/>
      <c r="I208" s="1100">
        <f>I209</f>
        <v>255</v>
      </c>
      <c r="J208" s="399"/>
      <c r="K208" s="381"/>
      <c r="L208" s="381"/>
      <c r="M208" s="422"/>
    </row>
    <row r="209" spans="1:13" ht="56.25">
      <c r="A209" s="244"/>
      <c r="B209" s="433" t="s">
        <v>6</v>
      </c>
      <c r="C209" s="1120" t="s">
        <v>1330</v>
      </c>
      <c r="D209" s="833" t="s">
        <v>747</v>
      </c>
      <c r="E209" s="11" t="s">
        <v>1323</v>
      </c>
      <c r="F209" s="11" t="s">
        <v>1329</v>
      </c>
      <c r="G209" s="834"/>
      <c r="H209" s="893"/>
      <c r="I209" s="405">
        <f>I210+I212</f>
        <v>255</v>
      </c>
      <c r="J209" s="399"/>
      <c r="K209" s="381"/>
      <c r="L209" s="381"/>
      <c r="M209" s="422"/>
    </row>
    <row r="210" spans="1:13" ht="45">
      <c r="A210" s="244"/>
      <c r="B210" s="70" t="s">
        <v>7</v>
      </c>
      <c r="C210" s="1120" t="s">
        <v>1333</v>
      </c>
      <c r="D210" s="845" t="s">
        <v>747</v>
      </c>
      <c r="E210" s="216" t="s">
        <v>1323</v>
      </c>
      <c r="F210" s="216" t="s">
        <v>1331</v>
      </c>
      <c r="G210" s="844"/>
      <c r="H210" s="905"/>
      <c r="I210" s="818">
        <f>I211</f>
        <v>17</v>
      </c>
      <c r="J210" s="399"/>
      <c r="K210" s="381"/>
      <c r="L210" s="381"/>
      <c r="M210" s="422"/>
    </row>
    <row r="211" spans="1:13" ht="15">
      <c r="A211" s="244"/>
      <c r="B211" s="3" t="s">
        <v>1324</v>
      </c>
      <c r="C211" s="880" t="s">
        <v>1249</v>
      </c>
      <c r="D211" s="835" t="s">
        <v>747</v>
      </c>
      <c r="E211" s="214" t="s">
        <v>447</v>
      </c>
      <c r="F211" s="214" t="s">
        <v>1331</v>
      </c>
      <c r="G211" s="836" t="s">
        <v>1338</v>
      </c>
      <c r="H211" s="894"/>
      <c r="I211" s="404">
        <f>'Бюд.р.'!H446</f>
        <v>17</v>
      </c>
      <c r="J211" s="399"/>
      <c r="K211" s="381"/>
      <c r="L211" s="381"/>
      <c r="M211" s="422"/>
    </row>
    <row r="212" spans="1:13" ht="22.5">
      <c r="A212" s="244"/>
      <c r="B212" s="70" t="s">
        <v>1336</v>
      </c>
      <c r="C212" s="536" t="s">
        <v>1334</v>
      </c>
      <c r="D212" s="845" t="s">
        <v>747</v>
      </c>
      <c r="E212" s="216" t="s">
        <v>1323</v>
      </c>
      <c r="F212" s="216" t="s">
        <v>1335</v>
      </c>
      <c r="G212" s="844"/>
      <c r="H212" s="905"/>
      <c r="I212" s="818">
        <f>I213</f>
        <v>238</v>
      </c>
      <c r="J212" s="399"/>
      <c r="K212" s="381"/>
      <c r="L212" s="381"/>
      <c r="M212" s="422"/>
    </row>
    <row r="213" spans="1:13" ht="15">
      <c r="A213" s="244"/>
      <c r="B213" s="3" t="s">
        <v>1337</v>
      </c>
      <c r="C213" s="880" t="s">
        <v>1249</v>
      </c>
      <c r="D213" s="835" t="s">
        <v>747</v>
      </c>
      <c r="E213" s="214" t="s">
        <v>447</v>
      </c>
      <c r="F213" s="214" t="s">
        <v>1335</v>
      </c>
      <c r="G213" s="836" t="s">
        <v>1338</v>
      </c>
      <c r="H213" s="894"/>
      <c r="I213" s="404">
        <f>'Бюд.р.'!H451</f>
        <v>238</v>
      </c>
      <c r="J213" s="399"/>
      <c r="K213" s="381"/>
      <c r="L213" s="381"/>
      <c r="M213" s="422"/>
    </row>
    <row r="214" spans="1:13" ht="30">
      <c r="A214" s="244"/>
      <c r="B214" s="1190" t="s">
        <v>124</v>
      </c>
      <c r="C214" s="1134" t="s">
        <v>445</v>
      </c>
      <c r="D214" s="1139" t="s">
        <v>747</v>
      </c>
      <c r="E214" s="1140" t="s">
        <v>447</v>
      </c>
      <c r="F214" s="1148"/>
      <c r="G214" s="1197"/>
      <c r="H214" s="1198"/>
      <c r="I214" s="1143">
        <f>I215+I219</f>
        <v>3662.6499999999996</v>
      </c>
      <c r="J214" s="392">
        <f>J215+J219</f>
        <v>585</v>
      </c>
      <c r="K214" s="184">
        <f>K215+K219</f>
        <v>667</v>
      </c>
      <c r="L214" s="184">
        <f>L215+L219</f>
        <v>485</v>
      </c>
      <c r="M214" s="416">
        <f>M215+M219</f>
        <v>1170</v>
      </c>
    </row>
    <row r="215" spans="1:13" ht="35.25" customHeight="1">
      <c r="A215" s="245" t="s">
        <v>328</v>
      </c>
      <c r="B215" s="433" t="s">
        <v>125</v>
      </c>
      <c r="C215" s="951" t="s">
        <v>448</v>
      </c>
      <c r="D215" s="833" t="s">
        <v>747</v>
      </c>
      <c r="E215" s="11" t="s">
        <v>447</v>
      </c>
      <c r="F215" s="11" t="s">
        <v>302</v>
      </c>
      <c r="G215" s="834"/>
      <c r="H215" s="438"/>
      <c r="I215" s="405">
        <f>I216</f>
        <v>1545.45</v>
      </c>
      <c r="J215" s="393">
        <f>J216</f>
        <v>90</v>
      </c>
      <c r="K215" s="218">
        <f>K216</f>
        <v>479</v>
      </c>
      <c r="L215" s="218">
        <f>L216</f>
        <v>485</v>
      </c>
      <c r="M215" s="417">
        <f>M216</f>
        <v>310</v>
      </c>
    </row>
    <row r="216" spans="1:13" ht="12.75">
      <c r="A216" s="78" t="s">
        <v>239</v>
      </c>
      <c r="B216" s="3" t="s">
        <v>126</v>
      </c>
      <c r="C216" s="880" t="s">
        <v>1249</v>
      </c>
      <c r="D216" s="835" t="s">
        <v>747</v>
      </c>
      <c r="E216" s="214" t="s">
        <v>447</v>
      </c>
      <c r="F216" s="214" t="s">
        <v>302</v>
      </c>
      <c r="G216" s="836" t="s">
        <v>529</v>
      </c>
      <c r="H216" s="439"/>
      <c r="I216" s="404">
        <f>'Бюд.р.'!H468</f>
        <v>1545.45</v>
      </c>
      <c r="J216" s="394">
        <v>90</v>
      </c>
      <c r="K216" s="221">
        <v>479</v>
      </c>
      <c r="L216" s="221">
        <v>485</v>
      </c>
      <c r="M216" s="418">
        <v>310</v>
      </c>
    </row>
    <row r="217" spans="1:13" ht="12.75" hidden="1">
      <c r="A217" s="242" t="s">
        <v>240</v>
      </c>
      <c r="B217" s="433"/>
      <c r="C217" s="951" t="s">
        <v>323</v>
      </c>
      <c r="D217" s="849"/>
      <c r="E217" s="32" t="s">
        <v>335</v>
      </c>
      <c r="F217" s="32" t="s">
        <v>237</v>
      </c>
      <c r="G217" s="837" t="s">
        <v>322</v>
      </c>
      <c r="H217" s="443" t="s">
        <v>324</v>
      </c>
      <c r="I217" s="373"/>
      <c r="J217" s="395"/>
      <c r="K217" s="269"/>
      <c r="L217" s="269"/>
      <c r="M217" s="382"/>
    </row>
    <row r="218" spans="1:13" ht="12.75" hidden="1">
      <c r="A218" s="246" t="s">
        <v>885</v>
      </c>
      <c r="B218" s="93"/>
      <c r="C218" s="971" t="s">
        <v>305</v>
      </c>
      <c r="D218" s="840"/>
      <c r="E218" s="4" t="s">
        <v>335</v>
      </c>
      <c r="F218" s="4" t="s">
        <v>237</v>
      </c>
      <c r="G218" s="865" t="s">
        <v>322</v>
      </c>
      <c r="H218" s="921" t="s">
        <v>350</v>
      </c>
      <c r="I218" s="373"/>
      <c r="J218" s="395"/>
      <c r="K218" s="269"/>
      <c r="L218" s="269"/>
      <c r="M218" s="382"/>
    </row>
    <row r="219" spans="1:13" ht="35.25" customHeight="1">
      <c r="A219" s="245" t="s">
        <v>314</v>
      </c>
      <c r="B219" s="433" t="s">
        <v>1221</v>
      </c>
      <c r="C219" s="951" t="s">
        <v>449</v>
      </c>
      <c r="D219" s="833" t="s">
        <v>747</v>
      </c>
      <c r="E219" s="11" t="s">
        <v>447</v>
      </c>
      <c r="F219" s="11" t="s">
        <v>303</v>
      </c>
      <c r="G219" s="834"/>
      <c r="H219" s="438"/>
      <c r="I219" s="405">
        <f>I220</f>
        <v>2117.2</v>
      </c>
      <c r="J219" s="393">
        <f>J220</f>
        <v>495</v>
      </c>
      <c r="K219" s="218">
        <f>K220</f>
        <v>188</v>
      </c>
      <c r="L219" s="218">
        <f>L220</f>
        <v>0</v>
      </c>
      <c r="M219" s="417">
        <f>M220</f>
        <v>860</v>
      </c>
    </row>
    <row r="220" spans="1:13" ht="13.5" thickBot="1">
      <c r="A220" s="78" t="s">
        <v>915</v>
      </c>
      <c r="B220" s="3" t="s">
        <v>1222</v>
      </c>
      <c r="C220" s="880" t="s">
        <v>1249</v>
      </c>
      <c r="D220" s="835" t="s">
        <v>747</v>
      </c>
      <c r="E220" s="214" t="s">
        <v>447</v>
      </c>
      <c r="F220" s="214" t="s">
        <v>303</v>
      </c>
      <c r="G220" s="836" t="s">
        <v>529</v>
      </c>
      <c r="H220" s="439"/>
      <c r="I220" s="587">
        <f>'Бюд.р.'!H476</f>
        <v>2117.2</v>
      </c>
      <c r="J220" s="394">
        <v>495</v>
      </c>
      <c r="K220" s="221">
        <v>188</v>
      </c>
      <c r="L220" s="221">
        <v>0</v>
      </c>
      <c r="M220" s="418">
        <v>860</v>
      </c>
    </row>
    <row r="221" spans="1:13" ht="15">
      <c r="A221" s="242" t="s">
        <v>916</v>
      </c>
      <c r="B221" s="1144" t="s">
        <v>5</v>
      </c>
      <c r="C221" s="1149" t="s">
        <v>14</v>
      </c>
      <c r="D221" s="1150">
        <v>968</v>
      </c>
      <c r="E221" s="1150">
        <v>709</v>
      </c>
      <c r="F221" s="1150"/>
      <c r="G221" s="1150"/>
      <c r="H221" s="1321" t="s">
        <v>324</v>
      </c>
      <c r="I221" s="1323">
        <f>I222+I224</f>
        <v>386.5</v>
      </c>
      <c r="J221" s="395"/>
      <c r="K221" s="269"/>
      <c r="L221" s="269"/>
      <c r="M221" s="382"/>
    </row>
    <row r="222" spans="1:13" ht="33.75">
      <c r="A222" s="246" t="s">
        <v>885</v>
      </c>
      <c r="B222" s="433" t="s">
        <v>6</v>
      </c>
      <c r="C222" s="1123" t="s">
        <v>1275</v>
      </c>
      <c r="D222" s="882">
        <v>968</v>
      </c>
      <c r="E222" s="882">
        <v>709</v>
      </c>
      <c r="F222" s="882" t="str">
        <f>F223</f>
        <v>795 01 00</v>
      </c>
      <c r="G222" s="882"/>
      <c r="H222" s="1322" t="s">
        <v>350</v>
      </c>
      <c r="I222" s="877">
        <f>I223</f>
        <v>160</v>
      </c>
      <c r="J222" s="395"/>
      <c r="K222" s="269"/>
      <c r="L222" s="269"/>
      <c r="M222" s="382"/>
    </row>
    <row r="223" spans="1:13" ht="12.75">
      <c r="A223" s="245" t="s">
        <v>846</v>
      </c>
      <c r="B223" s="1095" t="s">
        <v>7</v>
      </c>
      <c r="C223" s="880" t="s">
        <v>1249</v>
      </c>
      <c r="D223" s="1028">
        <v>968</v>
      </c>
      <c r="E223" s="1028">
        <v>709</v>
      </c>
      <c r="F223" s="1028" t="s">
        <v>497</v>
      </c>
      <c r="G223" s="1028">
        <v>240</v>
      </c>
      <c r="H223" s="1111"/>
      <c r="I223" s="879">
        <f>'Бюд.р.'!H493</f>
        <v>160</v>
      </c>
      <c r="J223" s="395"/>
      <c r="K223" s="269"/>
      <c r="L223" s="269"/>
      <c r="M223" s="382"/>
    </row>
    <row r="224" spans="1:13" ht="27.75" customHeight="1">
      <c r="A224" s="1318"/>
      <c r="B224" s="433" t="s">
        <v>1232</v>
      </c>
      <c r="C224" s="536" t="s">
        <v>1277</v>
      </c>
      <c r="D224" s="833" t="s">
        <v>747</v>
      </c>
      <c r="E224" s="11" t="s">
        <v>18</v>
      </c>
      <c r="F224" s="11" t="s">
        <v>173</v>
      </c>
      <c r="G224" s="834"/>
      <c r="H224" s="1319"/>
      <c r="I224" s="877">
        <f>I225</f>
        <v>226.5</v>
      </c>
      <c r="J224" s="395"/>
      <c r="K224" s="269"/>
      <c r="L224" s="269"/>
      <c r="M224" s="382"/>
    </row>
    <row r="225" spans="1:13" ht="13.5" thickBot="1">
      <c r="A225" s="1318"/>
      <c r="B225" s="1095" t="s">
        <v>1233</v>
      </c>
      <c r="C225" s="880" t="s">
        <v>1249</v>
      </c>
      <c r="D225" s="871" t="s">
        <v>747</v>
      </c>
      <c r="E225" s="1109" t="s">
        <v>18</v>
      </c>
      <c r="F225" s="1109" t="s">
        <v>173</v>
      </c>
      <c r="G225" s="1110" t="s">
        <v>529</v>
      </c>
      <c r="H225" s="1319"/>
      <c r="I225" s="1218">
        <f>'Бюд.р.'!H502</f>
        <v>226.5</v>
      </c>
      <c r="J225" s="395"/>
      <c r="K225" s="269"/>
      <c r="L225" s="269"/>
      <c r="M225" s="382"/>
    </row>
    <row r="226" spans="1:13" ht="20.25" customHeight="1" thickBot="1">
      <c r="A226" s="250"/>
      <c r="B226" s="1178" t="s">
        <v>554</v>
      </c>
      <c r="C226" s="1172" t="s">
        <v>1169</v>
      </c>
      <c r="D226" s="1173" t="s">
        <v>747</v>
      </c>
      <c r="E226" s="1174" t="s">
        <v>450</v>
      </c>
      <c r="F226" s="1180"/>
      <c r="G226" s="1194"/>
      <c r="H226" s="1195"/>
      <c r="I226" s="1320" t="e">
        <f>I227</f>
        <v>#REF!</v>
      </c>
      <c r="J226" s="399" t="e">
        <f>J227+#REF!</f>
        <v>#REF!</v>
      </c>
      <c r="K226" s="381" t="e">
        <f>K227+#REF!</f>
        <v>#REF!</v>
      </c>
      <c r="L226" s="381" t="e">
        <f>L227+#REF!</f>
        <v>#REF!</v>
      </c>
      <c r="M226" s="422" t="e">
        <f>M227+#REF!</f>
        <v>#REF!</v>
      </c>
    </row>
    <row r="227" spans="1:13" ht="15">
      <c r="A227" s="250"/>
      <c r="B227" s="1190" t="s">
        <v>622</v>
      </c>
      <c r="C227" s="1134" t="s">
        <v>874</v>
      </c>
      <c r="D227" s="1139" t="s">
        <v>747</v>
      </c>
      <c r="E227" s="1140" t="s">
        <v>451</v>
      </c>
      <c r="F227" s="1191"/>
      <c r="G227" s="1192"/>
      <c r="H227" s="1193"/>
      <c r="I227" s="1143" t="e">
        <f>I228+I230</f>
        <v>#REF!</v>
      </c>
      <c r="J227" s="392">
        <f aca="true" t="shared" si="2" ref="I227:M228">J228</f>
        <v>849</v>
      </c>
      <c r="K227" s="184">
        <f t="shared" si="2"/>
        <v>707</v>
      </c>
      <c r="L227" s="184">
        <f t="shared" si="2"/>
        <v>197</v>
      </c>
      <c r="M227" s="416">
        <f t="shared" si="2"/>
        <v>253</v>
      </c>
    </row>
    <row r="228" spans="1:13" ht="34.5" customHeight="1">
      <c r="A228" s="250"/>
      <c r="B228" s="433" t="s">
        <v>625</v>
      </c>
      <c r="C228" s="1127" t="s">
        <v>1304</v>
      </c>
      <c r="D228" s="833" t="s">
        <v>747</v>
      </c>
      <c r="E228" s="90" t="s">
        <v>451</v>
      </c>
      <c r="F228" s="90" t="s">
        <v>1301</v>
      </c>
      <c r="G228" s="861"/>
      <c r="H228" s="919"/>
      <c r="I228" s="405">
        <f t="shared" si="2"/>
        <v>11143.5</v>
      </c>
      <c r="J228" s="393">
        <f t="shared" si="2"/>
        <v>849</v>
      </c>
      <c r="K228" s="218">
        <f t="shared" si="2"/>
        <v>707</v>
      </c>
      <c r="L228" s="218">
        <f t="shared" si="2"/>
        <v>197</v>
      </c>
      <c r="M228" s="417">
        <f t="shared" si="2"/>
        <v>253</v>
      </c>
    </row>
    <row r="229" spans="1:13" ht="13.5" customHeight="1">
      <c r="A229" s="250"/>
      <c r="B229" s="3" t="s">
        <v>626</v>
      </c>
      <c r="C229" s="880" t="s">
        <v>1249</v>
      </c>
      <c r="D229" s="835" t="s">
        <v>747</v>
      </c>
      <c r="E229" s="214" t="s">
        <v>451</v>
      </c>
      <c r="F229" s="214" t="s">
        <v>1301</v>
      </c>
      <c r="G229" s="836" t="s">
        <v>529</v>
      </c>
      <c r="H229" s="919"/>
      <c r="I229" s="404">
        <f>'Бюд.р.'!H510</f>
        <v>11143.5</v>
      </c>
      <c r="J229" s="394">
        <v>849</v>
      </c>
      <c r="K229" s="221">
        <v>707</v>
      </c>
      <c r="L229" s="221">
        <v>197</v>
      </c>
      <c r="M229" s="418">
        <v>253</v>
      </c>
    </row>
    <row r="230" spans="1:13" ht="24" customHeight="1">
      <c r="A230" s="250"/>
      <c r="B230" s="433" t="s">
        <v>1165</v>
      </c>
      <c r="C230" s="966" t="s">
        <v>1156</v>
      </c>
      <c r="D230" s="191">
        <v>968</v>
      </c>
      <c r="E230" s="191">
        <v>801</v>
      </c>
      <c r="F230" s="191" t="str">
        <f>F231</f>
        <v>440 01 02</v>
      </c>
      <c r="G230" s="191"/>
      <c r="H230" s="904"/>
      <c r="I230" s="877" t="e">
        <f>I231</f>
        <v>#REF!</v>
      </c>
      <c r="J230" s="394"/>
      <c r="K230" s="221"/>
      <c r="L230" s="221"/>
      <c r="M230" s="418"/>
    </row>
    <row r="231" spans="1:13" ht="13.5" customHeight="1" thickBot="1">
      <c r="A231" s="250"/>
      <c r="B231" s="1095" t="s">
        <v>1166</v>
      </c>
      <c r="C231" s="880" t="s">
        <v>1249</v>
      </c>
      <c r="D231" s="1028">
        <v>968</v>
      </c>
      <c r="E231" s="1028">
        <v>801</v>
      </c>
      <c r="F231" s="1028" t="s">
        <v>1303</v>
      </c>
      <c r="G231" s="1028">
        <v>240</v>
      </c>
      <c r="H231" s="1115"/>
      <c r="I231" s="973" t="e">
        <f>'Бюд.р.'!#REF!</f>
        <v>#REF!</v>
      </c>
      <c r="J231" s="394"/>
      <c r="K231" s="221"/>
      <c r="L231" s="221"/>
      <c r="M231" s="418"/>
    </row>
    <row r="232" spans="1:13" ht="12.75" hidden="1">
      <c r="A232" s="76" t="s">
        <v>998</v>
      </c>
      <c r="B232" s="70"/>
      <c r="C232" s="968" t="s">
        <v>323</v>
      </c>
      <c r="D232" s="849"/>
      <c r="E232" s="36" t="s">
        <v>555</v>
      </c>
      <c r="F232" s="33" t="s">
        <v>556</v>
      </c>
      <c r="G232" s="868">
        <v>455</v>
      </c>
      <c r="H232" s="922" t="s">
        <v>324</v>
      </c>
      <c r="I232" s="373"/>
      <c r="J232" s="395"/>
      <c r="K232" s="269"/>
      <c r="L232" s="269"/>
      <c r="M232" s="382"/>
    </row>
    <row r="233" spans="1:13" ht="12.75" hidden="1">
      <c r="A233" s="77" t="s">
        <v>885</v>
      </c>
      <c r="B233" s="93"/>
      <c r="C233" s="971" t="s">
        <v>305</v>
      </c>
      <c r="D233" s="840"/>
      <c r="E233" s="4" t="s">
        <v>555</v>
      </c>
      <c r="F233" s="34" t="s">
        <v>556</v>
      </c>
      <c r="G233" s="869">
        <v>455</v>
      </c>
      <c r="H233" s="921" t="s">
        <v>350</v>
      </c>
      <c r="I233" s="373"/>
      <c r="J233" s="395"/>
      <c r="K233" s="269"/>
      <c r="L233" s="269"/>
      <c r="M233" s="382"/>
    </row>
    <row r="234" spans="1:13" ht="17.25" customHeight="1" hidden="1" thickBot="1">
      <c r="A234" s="73" t="s">
        <v>554</v>
      </c>
      <c r="B234" s="435"/>
      <c r="C234" s="972" t="s">
        <v>319</v>
      </c>
      <c r="D234" s="854"/>
      <c r="E234" s="257" t="s">
        <v>379</v>
      </c>
      <c r="F234" s="258"/>
      <c r="G234" s="866"/>
      <c r="H234" s="923"/>
      <c r="I234" s="373"/>
      <c r="J234" s="395"/>
      <c r="K234" s="269"/>
      <c r="L234" s="269"/>
      <c r="M234" s="382"/>
    </row>
    <row r="235" spans="1:13" ht="27" customHeight="1" hidden="1" thickBot="1">
      <c r="A235" s="74" t="s">
        <v>914</v>
      </c>
      <c r="B235" s="435"/>
      <c r="C235" s="955" t="s">
        <v>380</v>
      </c>
      <c r="D235" s="842"/>
      <c r="E235" s="92" t="s">
        <v>1032</v>
      </c>
      <c r="F235" s="220"/>
      <c r="G235" s="870"/>
      <c r="H235" s="919"/>
      <c r="I235" s="373"/>
      <c r="J235" s="395"/>
      <c r="K235" s="269"/>
      <c r="L235" s="269"/>
      <c r="M235" s="382"/>
    </row>
    <row r="236" spans="1:13" ht="63" customHeight="1" hidden="1" thickBot="1">
      <c r="A236" s="75" t="s">
        <v>328</v>
      </c>
      <c r="B236" s="434"/>
      <c r="C236" s="958" t="s">
        <v>0</v>
      </c>
      <c r="D236" s="833"/>
      <c r="E236" s="90" t="s">
        <v>1032</v>
      </c>
      <c r="F236" s="91" t="s">
        <v>505</v>
      </c>
      <c r="G236" s="867"/>
      <c r="H236" s="917"/>
      <c r="I236" s="373"/>
      <c r="J236" s="395"/>
      <c r="K236" s="269"/>
      <c r="L236" s="269"/>
      <c r="M236" s="382"/>
    </row>
    <row r="237" spans="1:13" ht="18.75" customHeight="1" thickBot="1">
      <c r="A237" s="251"/>
      <c r="B237" s="1178" t="s">
        <v>164</v>
      </c>
      <c r="C237" s="1179" t="s">
        <v>319</v>
      </c>
      <c r="D237" s="1173" t="s">
        <v>747</v>
      </c>
      <c r="E237" s="1180" t="s">
        <v>379</v>
      </c>
      <c r="F237" s="1181"/>
      <c r="G237" s="1182"/>
      <c r="H237" s="1183"/>
      <c r="I237" s="1177">
        <f>I241+I244</f>
        <v>16946.872</v>
      </c>
      <c r="J237" s="399" t="e">
        <f>J244</f>
        <v>#REF!</v>
      </c>
      <c r="K237" s="381" t="e">
        <f>K244</f>
        <v>#REF!</v>
      </c>
      <c r="L237" s="381" t="e">
        <f>L244</f>
        <v>#REF!</v>
      </c>
      <c r="M237" s="422" t="e">
        <f>M244</f>
        <v>#REF!</v>
      </c>
    </row>
    <row r="238" spans="1:13" ht="15" customHeight="1" hidden="1">
      <c r="A238" s="251"/>
      <c r="B238" s="1112" t="s">
        <v>622</v>
      </c>
      <c r="C238" s="1130" t="s">
        <v>876</v>
      </c>
      <c r="D238" s="889">
        <v>968</v>
      </c>
      <c r="E238" s="890">
        <v>1001</v>
      </c>
      <c r="F238" s="890"/>
      <c r="G238" s="1116"/>
      <c r="H238" s="1117"/>
      <c r="I238" s="1029">
        <f>I239</f>
        <v>9259.8</v>
      </c>
      <c r="J238" s="399"/>
      <c r="K238" s="381"/>
      <c r="L238" s="381"/>
      <c r="M238" s="422"/>
    </row>
    <row r="239" spans="1:13" ht="15" customHeight="1" hidden="1">
      <c r="A239" s="251"/>
      <c r="B239" s="70" t="s">
        <v>625</v>
      </c>
      <c r="C239" s="1123" t="s">
        <v>878</v>
      </c>
      <c r="D239" s="851">
        <v>968</v>
      </c>
      <c r="E239" s="191">
        <v>1001</v>
      </c>
      <c r="F239" s="191" t="s">
        <v>877</v>
      </c>
      <c r="G239" s="867"/>
      <c r="H239" s="904"/>
      <c r="I239" s="405">
        <f>I240</f>
        <v>9259.8</v>
      </c>
      <c r="J239" s="399"/>
      <c r="K239" s="381"/>
      <c r="L239" s="381"/>
      <c r="M239" s="422"/>
    </row>
    <row r="240" spans="1:13" ht="24.75" customHeight="1" hidden="1">
      <c r="A240" s="251"/>
      <c r="B240" s="3" t="s">
        <v>626</v>
      </c>
      <c r="C240" s="1131" t="s">
        <v>624</v>
      </c>
      <c r="D240" s="852">
        <v>968</v>
      </c>
      <c r="E240" s="794">
        <v>1001</v>
      </c>
      <c r="F240" s="794" t="s">
        <v>877</v>
      </c>
      <c r="G240" s="853">
        <v>714</v>
      </c>
      <c r="H240" s="904"/>
      <c r="I240" s="404">
        <f>'Бюд.р.'!H555</f>
        <v>9259.8</v>
      </c>
      <c r="J240" s="399"/>
      <c r="K240" s="381"/>
      <c r="L240" s="381"/>
      <c r="M240" s="422"/>
    </row>
    <row r="241" spans="1:13" ht="19.5" customHeight="1">
      <c r="A241" s="251"/>
      <c r="B241" s="1104" t="s">
        <v>623</v>
      </c>
      <c r="C241" s="1122" t="s">
        <v>1227</v>
      </c>
      <c r="D241" s="1097" t="s">
        <v>747</v>
      </c>
      <c r="E241" s="1106" t="s">
        <v>1231</v>
      </c>
      <c r="F241" s="1101"/>
      <c r="G241" s="1102"/>
      <c r="H241" s="1103"/>
      <c r="I241" s="1098">
        <f>I242</f>
        <v>970.2</v>
      </c>
      <c r="J241" s="399"/>
      <c r="K241" s="381"/>
      <c r="L241" s="381"/>
      <c r="M241" s="422"/>
    </row>
    <row r="242" spans="1:13" ht="24.75" customHeight="1">
      <c r="A242" s="251"/>
      <c r="B242" s="70" t="s">
        <v>627</v>
      </c>
      <c r="C242" s="966" t="s">
        <v>1228</v>
      </c>
      <c r="D242" s="833" t="s">
        <v>747</v>
      </c>
      <c r="E242" s="90" t="s">
        <v>1231</v>
      </c>
      <c r="F242" s="191" t="s">
        <v>1229</v>
      </c>
      <c r="G242" s="509"/>
      <c r="H242" s="894"/>
      <c r="I242" s="877">
        <f>I243</f>
        <v>970.2</v>
      </c>
      <c r="J242" s="399"/>
      <c r="K242" s="381"/>
      <c r="L242" s="381"/>
      <c r="M242" s="422"/>
    </row>
    <row r="243" spans="1:13" ht="21" customHeight="1">
      <c r="A243" s="251"/>
      <c r="B243" s="3" t="s">
        <v>628</v>
      </c>
      <c r="C243" s="880" t="s">
        <v>1328</v>
      </c>
      <c r="D243" s="835" t="s">
        <v>747</v>
      </c>
      <c r="E243" s="219" t="s">
        <v>1231</v>
      </c>
      <c r="F243" s="1217" t="s">
        <v>1229</v>
      </c>
      <c r="G243" s="878">
        <v>314</v>
      </c>
      <c r="H243" s="903"/>
      <c r="I243" s="879">
        <f>'Бюд.р.'!H532</f>
        <v>970.2</v>
      </c>
      <c r="J243" s="399"/>
      <c r="K243" s="381"/>
      <c r="L243" s="381"/>
      <c r="M243" s="422"/>
    </row>
    <row r="244" spans="1:13" ht="15" customHeight="1">
      <c r="A244" s="251"/>
      <c r="B244" s="1144" t="s">
        <v>623</v>
      </c>
      <c r="C244" s="1157" t="s">
        <v>881</v>
      </c>
      <c r="D244" s="1145" t="s">
        <v>747</v>
      </c>
      <c r="E244" s="1151" t="s">
        <v>1032</v>
      </c>
      <c r="F244" s="1153"/>
      <c r="G244" s="1154"/>
      <c r="H244" s="1158"/>
      <c r="I244" s="1147">
        <f>I245+I247+I249</f>
        <v>15976.671999999999</v>
      </c>
      <c r="J244" s="392" t="e">
        <f>J247</f>
        <v>#REF!</v>
      </c>
      <c r="K244" s="184" t="e">
        <f>K248+K249</f>
        <v>#REF!</v>
      </c>
      <c r="L244" s="184" t="e">
        <f>L248+L249</f>
        <v>#REF!</v>
      </c>
      <c r="M244" s="416" t="e">
        <f>M248+M249</f>
        <v>#REF!</v>
      </c>
    </row>
    <row r="245" spans="1:13" ht="22.5" customHeight="1">
      <c r="A245" s="251"/>
      <c r="B245" s="70" t="s">
        <v>627</v>
      </c>
      <c r="C245" s="966" t="s">
        <v>83</v>
      </c>
      <c r="D245" s="833" t="s">
        <v>747</v>
      </c>
      <c r="E245" s="90" t="s">
        <v>1032</v>
      </c>
      <c r="F245" s="191" t="s">
        <v>81</v>
      </c>
      <c r="G245" s="509"/>
      <c r="H245" s="894"/>
      <c r="I245" s="877">
        <f>I246</f>
        <v>4209.072</v>
      </c>
      <c r="J245" s="392"/>
      <c r="K245" s="392"/>
      <c r="L245" s="392"/>
      <c r="M245" s="1216"/>
    </row>
    <row r="246" spans="1:13" ht="23.25" customHeight="1">
      <c r="A246" s="251"/>
      <c r="B246" s="3" t="s">
        <v>628</v>
      </c>
      <c r="C246" s="962" t="s">
        <v>991</v>
      </c>
      <c r="D246" s="835" t="s">
        <v>747</v>
      </c>
      <c r="E246" s="219" t="s">
        <v>1032</v>
      </c>
      <c r="F246" s="1217" t="s">
        <v>81</v>
      </c>
      <c r="G246" s="878">
        <v>598</v>
      </c>
      <c r="H246" s="903"/>
      <c r="I246" s="879">
        <f>'Бюд.р.'!H538</f>
        <v>4209.072</v>
      </c>
      <c r="J246" s="392"/>
      <c r="K246" s="392"/>
      <c r="L246" s="392"/>
      <c r="M246" s="1216"/>
    </row>
    <row r="247" spans="1:13" ht="18" customHeight="1">
      <c r="A247" s="251"/>
      <c r="B247" s="70" t="s">
        <v>627</v>
      </c>
      <c r="C247" s="1120" t="s">
        <v>69</v>
      </c>
      <c r="D247" s="833" t="s">
        <v>747</v>
      </c>
      <c r="E247" s="90" t="s">
        <v>1032</v>
      </c>
      <c r="F247" s="91" t="s">
        <v>70</v>
      </c>
      <c r="G247" s="867"/>
      <c r="H247" s="904"/>
      <c r="I247" s="405">
        <f>I248</f>
        <v>9259.8</v>
      </c>
      <c r="J247" s="393" t="e">
        <f>J248+J249</f>
        <v>#REF!</v>
      </c>
      <c r="K247" s="393" t="e">
        <f>K248+K249</f>
        <v>#REF!</v>
      </c>
      <c r="L247" s="393" t="e">
        <f>L248+L249</f>
        <v>#REF!</v>
      </c>
      <c r="M247" s="393" t="e">
        <f>M248+M249</f>
        <v>#REF!</v>
      </c>
    </row>
    <row r="248" spans="1:13" ht="24.75" customHeight="1">
      <c r="A248" s="251"/>
      <c r="B248" s="3" t="s">
        <v>628</v>
      </c>
      <c r="C248" s="1121" t="s">
        <v>991</v>
      </c>
      <c r="D248" s="835" t="s">
        <v>747</v>
      </c>
      <c r="E248" s="219" t="s">
        <v>1032</v>
      </c>
      <c r="F248" s="34" t="s">
        <v>70</v>
      </c>
      <c r="G248" s="823">
        <v>598</v>
      </c>
      <c r="H248" s="904"/>
      <c r="I248" s="404">
        <f>'Бюд.р.'!H553</f>
        <v>9259.8</v>
      </c>
      <c r="J248" s="393" t="e">
        <f>#REF!</f>
        <v>#REF!</v>
      </c>
      <c r="K248" s="218" t="e">
        <f>#REF!</f>
        <v>#REF!</v>
      </c>
      <c r="L248" s="218" t="e">
        <f>#REF!</f>
        <v>#REF!</v>
      </c>
      <c r="M248" s="417" t="e">
        <f>#REF!</f>
        <v>#REF!</v>
      </c>
    </row>
    <row r="249" spans="1:13" ht="25.5" customHeight="1">
      <c r="A249" s="75" t="s">
        <v>314</v>
      </c>
      <c r="B249" s="70" t="s">
        <v>1223</v>
      </c>
      <c r="C249" s="1120" t="s">
        <v>683</v>
      </c>
      <c r="D249" s="833" t="s">
        <v>747</v>
      </c>
      <c r="E249" s="90" t="s">
        <v>1032</v>
      </c>
      <c r="F249" s="91" t="s">
        <v>71</v>
      </c>
      <c r="G249" s="867"/>
      <c r="H249" s="909"/>
      <c r="I249" s="877">
        <f>I250</f>
        <v>2507.8</v>
      </c>
      <c r="J249" s="393">
        <f>J250</f>
        <v>272.6</v>
      </c>
      <c r="K249" s="393">
        <f>K250</f>
        <v>287.8</v>
      </c>
      <c r="L249" s="393">
        <f>L250</f>
        <v>287.7</v>
      </c>
      <c r="M249" s="393">
        <f>M250</f>
        <v>287.7</v>
      </c>
    </row>
    <row r="250" spans="1:13" ht="24.75" customHeight="1" thickBot="1">
      <c r="A250" s="454"/>
      <c r="B250" s="1095" t="s">
        <v>1224</v>
      </c>
      <c r="C250" s="1125" t="s">
        <v>991</v>
      </c>
      <c r="D250" s="871" t="s">
        <v>747</v>
      </c>
      <c r="E250" s="585" t="s">
        <v>1032</v>
      </c>
      <c r="F250" s="586" t="s">
        <v>71</v>
      </c>
      <c r="G250" s="872">
        <v>598</v>
      </c>
      <c r="H250" s="908"/>
      <c r="I250" s="587">
        <f>'Бюд.р.'!H559</f>
        <v>2507.8</v>
      </c>
      <c r="J250" s="423">
        <v>272.6</v>
      </c>
      <c r="K250" s="424">
        <v>287.8</v>
      </c>
      <c r="L250" s="424">
        <v>287.7</v>
      </c>
      <c r="M250" s="425">
        <v>287.7</v>
      </c>
    </row>
    <row r="251" spans="1:13" ht="28.5" customHeight="1" hidden="1" thickBot="1">
      <c r="A251" s="454"/>
      <c r="B251" s="588"/>
      <c r="C251" s="947" t="s">
        <v>1111</v>
      </c>
      <c r="D251" s="936">
        <v>917</v>
      </c>
      <c r="E251" s="816"/>
      <c r="F251" s="592"/>
      <c r="G251" s="822"/>
      <c r="H251" s="924"/>
      <c r="I251" s="937">
        <f>I252</f>
        <v>0</v>
      </c>
      <c r="J251" s="423"/>
      <c r="K251" s="423"/>
      <c r="L251" s="423"/>
      <c r="M251" s="583"/>
    </row>
    <row r="252" spans="1:13" ht="28.5" customHeight="1" hidden="1" thickBot="1">
      <c r="A252" s="454"/>
      <c r="B252" s="891" t="s">
        <v>840</v>
      </c>
      <c r="C252" s="978" t="s">
        <v>132</v>
      </c>
      <c r="D252" s="979">
        <v>917</v>
      </c>
      <c r="E252" s="979">
        <v>100</v>
      </c>
      <c r="F252" s="984"/>
      <c r="G252" s="985"/>
      <c r="H252" s="986"/>
      <c r="I252" s="988">
        <f>I253</f>
        <v>0</v>
      </c>
      <c r="J252" s="423"/>
      <c r="K252" s="423"/>
      <c r="L252" s="423"/>
      <c r="M252" s="583"/>
    </row>
    <row r="253" spans="1:13" ht="30" customHeight="1" hidden="1" thickBot="1">
      <c r="A253" s="454"/>
      <c r="B253" s="888" t="s">
        <v>96</v>
      </c>
      <c r="C253" s="980" t="s">
        <v>30</v>
      </c>
      <c r="D253" s="981">
        <v>917</v>
      </c>
      <c r="E253" s="981">
        <v>107</v>
      </c>
      <c r="F253" s="982"/>
      <c r="G253" s="983"/>
      <c r="H253" s="987"/>
      <c r="I253" s="989">
        <f>I254</f>
        <v>0</v>
      </c>
      <c r="J253" s="423"/>
      <c r="K253" s="423"/>
      <c r="L253" s="423"/>
      <c r="M253" s="583"/>
    </row>
    <row r="254" spans="1:13" ht="30" customHeight="1" hidden="1" thickBot="1">
      <c r="A254" s="454"/>
      <c r="B254" s="70" t="s">
        <v>97</v>
      </c>
      <c r="C254" s="533" t="s">
        <v>171</v>
      </c>
      <c r="D254" s="198">
        <v>917</v>
      </c>
      <c r="E254" s="198">
        <v>107</v>
      </c>
      <c r="F254" s="198" t="s">
        <v>172</v>
      </c>
      <c r="G254" s="198"/>
      <c r="H254" s="597"/>
      <c r="I254" s="885">
        <f>I255</f>
        <v>0</v>
      </c>
      <c r="J254" s="423"/>
      <c r="K254" s="423"/>
      <c r="L254" s="423"/>
      <c r="M254" s="583"/>
    </row>
    <row r="255" spans="1:13" ht="14.25" customHeight="1" hidden="1" thickBot="1">
      <c r="A255" s="454"/>
      <c r="B255" s="3" t="s">
        <v>98</v>
      </c>
      <c r="C255" s="536" t="s">
        <v>503</v>
      </c>
      <c r="D255" s="794">
        <v>917</v>
      </c>
      <c r="E255" s="794">
        <v>107</v>
      </c>
      <c r="F255" s="794" t="s">
        <v>172</v>
      </c>
      <c r="G255" s="794">
        <v>500</v>
      </c>
      <c r="H255" s="597"/>
      <c r="I255" s="910">
        <f>'Бюд.р.'!H566</f>
        <v>0</v>
      </c>
      <c r="J255" s="423"/>
      <c r="K255" s="423"/>
      <c r="L255" s="423"/>
      <c r="M255" s="583"/>
    </row>
    <row r="256" spans="1:13" ht="14.25" customHeight="1" thickBot="1">
      <c r="A256" s="454"/>
      <c r="B256" s="1184" t="s">
        <v>1157</v>
      </c>
      <c r="C256" s="1185" t="s">
        <v>1147</v>
      </c>
      <c r="D256" s="1186">
        <v>968</v>
      </c>
      <c r="E256" s="1186">
        <v>1100</v>
      </c>
      <c r="F256" s="1186"/>
      <c r="G256" s="1186"/>
      <c r="H256" s="1187"/>
      <c r="I256" s="1170">
        <f>I257</f>
        <v>4092.7</v>
      </c>
      <c r="J256" s="423"/>
      <c r="K256" s="423"/>
      <c r="L256" s="423"/>
      <c r="M256" s="583"/>
    </row>
    <row r="257" spans="1:13" ht="14.25" customHeight="1" thickBot="1">
      <c r="A257" s="454"/>
      <c r="B257" s="1159" t="s">
        <v>47</v>
      </c>
      <c r="C257" s="1160" t="s">
        <v>1148</v>
      </c>
      <c r="D257" s="1161">
        <v>968</v>
      </c>
      <c r="E257" s="1161">
        <v>1102</v>
      </c>
      <c r="F257" s="1161"/>
      <c r="G257" s="1161"/>
      <c r="H257" s="1162"/>
      <c r="I257" s="1163">
        <f>I258</f>
        <v>4092.7</v>
      </c>
      <c r="J257" s="423"/>
      <c r="K257" s="423"/>
      <c r="L257" s="423"/>
      <c r="M257" s="583"/>
    </row>
    <row r="258" spans="1:13" ht="33.75" customHeight="1" thickBot="1">
      <c r="A258" s="454"/>
      <c r="B258" s="70" t="s">
        <v>627</v>
      </c>
      <c r="C258" s="966" t="s">
        <v>880</v>
      </c>
      <c r="D258" s="191">
        <v>968</v>
      </c>
      <c r="E258" s="191">
        <v>1102</v>
      </c>
      <c r="F258" s="191" t="str">
        <f>F259</f>
        <v>487 01 00</v>
      </c>
      <c r="G258" s="191"/>
      <c r="H258" s="1133"/>
      <c r="I258" s="877">
        <f>I259</f>
        <v>4092.7</v>
      </c>
      <c r="J258" s="423"/>
      <c r="K258" s="423"/>
      <c r="L258" s="423"/>
      <c r="M258" s="583"/>
    </row>
    <row r="259" spans="1:13" ht="14.25" customHeight="1" thickBot="1">
      <c r="A259" s="454"/>
      <c r="B259" s="1091" t="s">
        <v>52</v>
      </c>
      <c r="C259" s="880" t="s">
        <v>1249</v>
      </c>
      <c r="D259" s="1119">
        <v>968</v>
      </c>
      <c r="E259" s="1119">
        <v>1102</v>
      </c>
      <c r="F259" s="1119" t="s">
        <v>1272</v>
      </c>
      <c r="G259" s="1119">
        <v>240</v>
      </c>
      <c r="H259" s="1092"/>
      <c r="I259" s="1118">
        <f>'Бюд.р.'!H578</f>
        <v>4092.7</v>
      </c>
      <c r="J259" s="423"/>
      <c r="K259" s="423"/>
      <c r="L259" s="423"/>
      <c r="M259" s="583"/>
    </row>
    <row r="260" spans="1:13" ht="14.25" customHeight="1" thickBot="1">
      <c r="A260" s="454"/>
      <c r="B260" s="1184" t="s">
        <v>1158</v>
      </c>
      <c r="C260" s="1167" t="s">
        <v>1149</v>
      </c>
      <c r="D260" s="1186">
        <v>968</v>
      </c>
      <c r="E260" s="1186">
        <v>1200</v>
      </c>
      <c r="F260" s="1186"/>
      <c r="G260" s="1186"/>
      <c r="H260" s="1187"/>
      <c r="I260" s="1170">
        <f>I261</f>
        <v>1800</v>
      </c>
      <c r="J260" s="423"/>
      <c r="K260" s="423"/>
      <c r="L260" s="423"/>
      <c r="M260" s="583"/>
    </row>
    <row r="261" spans="1:13" ht="14.25" customHeight="1" thickBot="1">
      <c r="A261" s="454"/>
      <c r="B261" s="1159" t="s">
        <v>96</v>
      </c>
      <c r="C261" s="1164" t="s">
        <v>875</v>
      </c>
      <c r="D261" s="1165">
        <v>968</v>
      </c>
      <c r="E261" s="1165">
        <v>1202</v>
      </c>
      <c r="F261" s="1165"/>
      <c r="G261" s="1165"/>
      <c r="H261" s="1162"/>
      <c r="I261" s="1166">
        <f>I262</f>
        <v>1800</v>
      </c>
      <c r="J261" s="423"/>
      <c r="K261" s="423"/>
      <c r="L261" s="423"/>
      <c r="M261" s="583"/>
    </row>
    <row r="262" spans="1:13" ht="24.75" customHeight="1" thickBot="1">
      <c r="A262" s="454"/>
      <c r="B262" s="70" t="s">
        <v>97</v>
      </c>
      <c r="C262" s="966" t="s">
        <v>1293</v>
      </c>
      <c r="D262" s="882">
        <v>968</v>
      </c>
      <c r="E262" s="882">
        <v>1202</v>
      </c>
      <c r="F262" s="882" t="s">
        <v>879</v>
      </c>
      <c r="G262" s="882"/>
      <c r="H262" s="1096"/>
      <c r="I262" s="1094">
        <f>I263</f>
        <v>1800</v>
      </c>
      <c r="J262" s="423"/>
      <c r="K262" s="423"/>
      <c r="L262" s="423"/>
      <c r="M262" s="583"/>
    </row>
    <row r="263" spans="1:13" ht="14.25" customHeight="1" thickBot="1">
      <c r="A263" s="454"/>
      <c r="B263" s="1132" t="s">
        <v>98</v>
      </c>
      <c r="C263" s="880" t="s">
        <v>1249</v>
      </c>
      <c r="D263" s="878">
        <v>968</v>
      </c>
      <c r="E263" s="878">
        <v>1202</v>
      </c>
      <c r="F263" s="878" t="s">
        <v>879</v>
      </c>
      <c r="G263" s="878">
        <v>240</v>
      </c>
      <c r="H263" s="1092"/>
      <c r="I263" s="1093">
        <f>'Бюд.р.'!H588</f>
        <v>1800</v>
      </c>
      <c r="J263" s="423"/>
      <c r="K263" s="423"/>
      <c r="L263" s="423"/>
      <c r="M263" s="583"/>
    </row>
    <row r="264" spans="1:13" ht="18" customHeight="1" thickBot="1">
      <c r="A264" s="454"/>
      <c r="B264" s="588"/>
      <c r="C264" s="589" t="s">
        <v>381</v>
      </c>
      <c r="D264" s="590"/>
      <c r="E264" s="591"/>
      <c r="F264" s="592"/>
      <c r="G264" s="593"/>
      <c r="H264" s="591"/>
      <c r="I264" s="594" t="e">
        <f>I32+I65</f>
        <v>#REF!</v>
      </c>
      <c r="J264" s="423"/>
      <c r="K264" s="423"/>
      <c r="L264" s="423"/>
      <c r="M264" s="583"/>
    </row>
    <row r="265" spans="1:13" ht="29.25" customHeight="1" hidden="1" thickBot="1">
      <c r="A265" s="454"/>
      <c r="B265" s="588"/>
      <c r="C265" s="595" t="s">
        <v>993</v>
      </c>
      <c r="D265" s="590"/>
      <c r="E265" s="591"/>
      <c r="F265" s="592"/>
      <c r="G265" s="593"/>
      <c r="H265" s="591"/>
      <c r="I265" s="594">
        <f>кв!D117</f>
        <v>6999.999999999996</v>
      </c>
      <c r="J265" s="423"/>
      <c r="K265" s="423"/>
      <c r="L265" s="423"/>
      <c r="M265" s="583"/>
    </row>
    <row r="266" spans="1:13" ht="24.75" customHeight="1" thickBot="1">
      <c r="A266" s="454"/>
      <c r="B266" s="596"/>
      <c r="C266" s="598" t="s">
        <v>422</v>
      </c>
      <c r="D266" s="599"/>
      <c r="E266" s="600"/>
      <c r="F266" s="3015" t="s">
        <v>94</v>
      </c>
      <c r="G266" s="3015"/>
      <c r="H266" s="3015"/>
      <c r="I266" s="3015"/>
      <c r="J266" s="423"/>
      <c r="K266" s="423"/>
      <c r="L266" s="423"/>
      <c r="M266" s="583"/>
    </row>
    <row r="267" spans="1:13" ht="24.75" customHeight="1" thickBot="1">
      <c r="A267" s="454"/>
      <c r="B267" s="596"/>
      <c r="C267" s="598" t="s">
        <v>423</v>
      </c>
      <c r="D267" s="599"/>
      <c r="E267" s="600"/>
      <c r="F267" s="3015" t="s">
        <v>424</v>
      </c>
      <c r="G267" s="3015"/>
      <c r="H267" s="3015"/>
      <c r="I267" s="3015"/>
      <c r="J267" s="423"/>
      <c r="K267" s="423"/>
      <c r="L267" s="423"/>
      <c r="M267" s="583"/>
    </row>
    <row r="268" spans="1:13" ht="12.75" hidden="1">
      <c r="A268" s="76" t="s">
        <v>130</v>
      </c>
      <c r="B268" s="406"/>
      <c r="C268" s="407" t="s">
        <v>344</v>
      </c>
      <c r="D268" s="408"/>
      <c r="E268" s="409" t="s">
        <v>1032</v>
      </c>
      <c r="F268" s="410" t="s">
        <v>506</v>
      </c>
      <c r="G268" s="410">
        <v>755</v>
      </c>
      <c r="H268" s="409" t="s">
        <v>325</v>
      </c>
      <c r="I268" s="400">
        <f aca="true" t="shared" si="3" ref="I268:I286">SUM(J268:M268)</f>
        <v>0</v>
      </c>
      <c r="J268" s="411"/>
      <c r="K268" s="411"/>
      <c r="L268" s="411"/>
      <c r="M268" s="411"/>
    </row>
    <row r="269" spans="1:13" ht="23.25" hidden="1" thickBot="1">
      <c r="A269" s="88" t="s">
        <v>885</v>
      </c>
      <c r="B269" s="261"/>
      <c r="C269" s="262" t="s">
        <v>1033</v>
      </c>
      <c r="D269" s="28"/>
      <c r="E269" s="14" t="s">
        <v>1032</v>
      </c>
      <c r="F269" s="14" t="s">
        <v>506</v>
      </c>
      <c r="G269" s="14" t="s">
        <v>377</v>
      </c>
      <c r="H269" s="14" t="s">
        <v>378</v>
      </c>
      <c r="I269" s="373">
        <f t="shared" si="3"/>
        <v>0</v>
      </c>
      <c r="J269" s="370"/>
      <c r="K269" s="370"/>
      <c r="L269" s="370"/>
      <c r="M269" s="370"/>
    </row>
    <row r="270" spans="1:13" ht="21" customHeight="1" hidden="1" thickBot="1">
      <c r="A270" s="252"/>
      <c r="B270" s="263"/>
      <c r="C270" s="266" t="s">
        <v>381</v>
      </c>
      <c r="D270" s="264"/>
      <c r="E270" s="265"/>
      <c r="F270" s="265"/>
      <c r="G270" s="265"/>
      <c r="H270" s="265"/>
      <c r="I270" s="373">
        <f t="shared" si="3"/>
        <v>0</v>
      </c>
      <c r="J270" s="371"/>
      <c r="K270" s="371"/>
      <c r="L270" s="371"/>
      <c r="M270" s="371"/>
    </row>
    <row r="271" spans="3:13" ht="12.75" hidden="1">
      <c r="C271" t="s">
        <v>1084</v>
      </c>
      <c r="I271" s="373">
        <f t="shared" si="3"/>
        <v>0</v>
      </c>
      <c r="J271" s="40"/>
      <c r="K271" s="40"/>
      <c r="L271" s="40"/>
      <c r="M271" s="40"/>
    </row>
    <row r="272" spans="3:13" ht="12.75" hidden="1">
      <c r="C272" s="29" t="s">
        <v>1045</v>
      </c>
      <c r="D272" s="29"/>
      <c r="E272" s="29"/>
      <c r="F272" s="29"/>
      <c r="G272" s="29"/>
      <c r="H272" s="29"/>
      <c r="I272" s="373">
        <f t="shared" si="3"/>
        <v>0</v>
      </c>
      <c r="J272" s="29"/>
      <c r="K272" s="29"/>
      <c r="L272" s="29"/>
      <c r="M272" s="29"/>
    </row>
    <row r="273" spans="3:9" ht="12.75" hidden="1">
      <c r="C273" t="s">
        <v>1083</v>
      </c>
      <c r="I273" s="373">
        <f t="shared" si="3"/>
        <v>0</v>
      </c>
    </row>
    <row r="274" spans="3:9" ht="12.75" hidden="1">
      <c r="C274" t="s">
        <v>1044</v>
      </c>
      <c r="I274" s="373">
        <f t="shared" si="3"/>
        <v>0</v>
      </c>
    </row>
    <row r="275" spans="3:9" ht="12.75" hidden="1">
      <c r="C275" t="s">
        <v>1043</v>
      </c>
      <c r="I275" s="373">
        <f t="shared" si="3"/>
        <v>0</v>
      </c>
    </row>
    <row r="276" ht="12.75" hidden="1">
      <c r="I276" s="373">
        <f t="shared" si="3"/>
        <v>0</v>
      </c>
    </row>
    <row r="277" spans="3:13" ht="12.75" hidden="1">
      <c r="C277" s="212" t="s">
        <v>1048</v>
      </c>
      <c r="D277" s="174"/>
      <c r="E277" s="174"/>
      <c r="F277" s="174"/>
      <c r="G277" s="174"/>
      <c r="H277" s="174"/>
      <c r="I277" s="373">
        <f t="shared" si="3"/>
        <v>0</v>
      </c>
      <c r="J277" s="174"/>
      <c r="K277" s="174"/>
      <c r="L277" s="174"/>
      <c r="M277" s="174"/>
    </row>
    <row r="278" spans="3:13" ht="12.75" hidden="1">
      <c r="C278" s="208" t="s">
        <v>1046</v>
      </c>
      <c r="D278" s="40"/>
      <c r="E278" s="40"/>
      <c r="F278" s="40" t="e">
        <f>#REF!-#REF!</f>
        <v>#REF!</v>
      </c>
      <c r="G278" s="40"/>
      <c r="H278" s="40"/>
      <c r="I278" s="373">
        <f t="shared" si="3"/>
        <v>0</v>
      </c>
      <c r="J278" s="40"/>
      <c r="K278" s="40"/>
      <c r="L278" s="40"/>
      <c r="M278" s="40"/>
    </row>
    <row r="279" spans="3:13" ht="13.5" hidden="1" thickBot="1">
      <c r="C279" s="209" t="s">
        <v>1042</v>
      </c>
      <c r="D279" s="210"/>
      <c r="E279" s="210"/>
      <c r="F279" s="40" t="e">
        <f>#REF!-#REF!</f>
        <v>#REF!</v>
      </c>
      <c r="G279" s="210"/>
      <c r="H279" s="210"/>
      <c r="I279" s="373">
        <f t="shared" si="3"/>
        <v>0</v>
      </c>
      <c r="J279" s="210"/>
      <c r="K279" s="210"/>
      <c r="L279" s="210"/>
      <c r="M279" s="210"/>
    </row>
    <row r="280" spans="3:13" ht="12.75" hidden="1">
      <c r="C280" s="212" t="s">
        <v>1047</v>
      </c>
      <c r="D280" s="174"/>
      <c r="E280" s="174"/>
      <c r="F280" s="174"/>
      <c r="G280" s="174"/>
      <c r="H280" s="174"/>
      <c r="I280" s="373">
        <f t="shared" si="3"/>
        <v>0</v>
      </c>
      <c r="J280" s="174"/>
      <c r="K280" s="174"/>
      <c r="L280" s="174"/>
      <c r="M280" s="174"/>
    </row>
    <row r="281" spans="3:13" ht="12.75" hidden="1">
      <c r="C281" s="208" t="s">
        <v>1046</v>
      </c>
      <c r="D281" s="40"/>
      <c r="E281" s="40"/>
      <c r="F281" s="206" t="e">
        <f>#REF!-#REF!</f>
        <v>#REF!</v>
      </c>
      <c r="G281" s="40"/>
      <c r="H281" s="40"/>
      <c r="I281" s="373">
        <f t="shared" si="3"/>
        <v>0</v>
      </c>
      <c r="J281" s="206"/>
      <c r="K281" s="206"/>
      <c r="L281" s="206"/>
      <c r="M281" s="206"/>
    </row>
    <row r="282" spans="3:13" ht="13.5" hidden="1" thickBot="1">
      <c r="C282" s="209" t="s">
        <v>1042</v>
      </c>
      <c r="D282" s="210"/>
      <c r="E282" s="210"/>
      <c r="F282" s="211" t="e">
        <f>#REF!-#REF!</f>
        <v>#REF!</v>
      </c>
      <c r="G282" s="210"/>
      <c r="H282" s="210"/>
      <c r="I282" s="373">
        <f t="shared" si="3"/>
        <v>0</v>
      </c>
      <c r="J282" s="211"/>
      <c r="K282" s="211"/>
      <c r="L282" s="211"/>
      <c r="M282" s="211"/>
    </row>
    <row r="283" spans="9:13" ht="12.75" hidden="1">
      <c r="I283" s="373">
        <f t="shared" si="3"/>
        <v>0</v>
      </c>
      <c r="J283" s="207"/>
      <c r="K283" s="207"/>
      <c r="L283" s="207"/>
      <c r="M283" s="207"/>
    </row>
    <row r="284" spans="3:9" ht="12.75" hidden="1">
      <c r="C284" t="s">
        <v>403</v>
      </c>
      <c r="I284" s="373">
        <f t="shared" si="3"/>
        <v>0</v>
      </c>
    </row>
    <row r="285" spans="3:9" ht="12.75" hidden="1">
      <c r="C285" t="s">
        <v>404</v>
      </c>
      <c r="I285" s="373">
        <f t="shared" si="3"/>
        <v>0</v>
      </c>
    </row>
    <row r="286" spans="3:9" ht="12.75" hidden="1">
      <c r="C286" t="s">
        <v>405</v>
      </c>
      <c r="I286" s="455">
        <f t="shared" si="3"/>
        <v>0</v>
      </c>
    </row>
    <row r="287" spans="2:9" ht="12.75">
      <c r="B287" s="584"/>
      <c r="C287" s="584"/>
      <c r="D287" s="584"/>
      <c r="E287" s="584"/>
      <c r="F287" s="584"/>
      <c r="G287" s="584"/>
      <c r="H287" s="584"/>
      <c r="I287" s="453"/>
    </row>
    <row r="288" spans="2:13" ht="12.75">
      <c r="B288" s="40"/>
      <c r="C288" s="40"/>
      <c r="D288" s="40"/>
      <c r="E288" s="40"/>
      <c r="F288" s="40"/>
      <c r="G288" s="40"/>
      <c r="H288" s="40"/>
      <c r="I288" s="453"/>
      <c r="J288" s="40"/>
      <c r="K288" s="40"/>
      <c r="L288" s="40"/>
      <c r="M288" s="40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="76" zoomScaleNormal="76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6.25390625" style="0" customWidth="1"/>
    <col min="2" max="2" width="5.00390625" style="0" customWidth="1"/>
    <col min="3" max="3" width="23.875" style="0" customWidth="1"/>
    <col min="4" max="4" width="53.875" style="0" customWidth="1"/>
    <col min="5" max="5" width="10.875" style="0" customWidth="1"/>
    <col min="6" max="6" width="9.25390625" style="0" hidden="1" customWidth="1"/>
    <col min="7" max="7" width="9.75390625" style="0" hidden="1" customWidth="1"/>
    <col min="8" max="8" width="9.625" style="0" hidden="1" customWidth="1"/>
    <col min="9" max="9" width="9.25390625" style="0" hidden="1" customWidth="1"/>
  </cols>
  <sheetData>
    <row r="1" spans="1:5" ht="12.75">
      <c r="A1" s="3028"/>
      <c r="B1" s="3028"/>
      <c r="C1" s="3028"/>
      <c r="D1" s="3022" t="s">
        <v>1238</v>
      </c>
      <c r="E1" s="3022"/>
    </row>
    <row r="2" spans="4:9" ht="15.75">
      <c r="D2" s="3022" t="s">
        <v>504</v>
      </c>
      <c r="E2" s="3022"/>
      <c r="I2" s="17"/>
    </row>
    <row r="3" spans="4:9" ht="12.75">
      <c r="D3" s="3022" t="s">
        <v>1733</v>
      </c>
      <c r="E3" s="3022"/>
      <c r="F3" s="1"/>
      <c r="G3" s="1"/>
      <c r="H3" s="1"/>
      <c r="I3" s="1"/>
    </row>
    <row r="4" spans="4:9" ht="12.75" customHeight="1" hidden="1">
      <c r="D4" s="3022" t="s">
        <v>1631</v>
      </c>
      <c r="E4" s="3022"/>
      <c r="F4" s="1"/>
      <c r="G4" s="1"/>
      <c r="H4" s="1"/>
      <c r="I4" s="1"/>
    </row>
    <row r="5" spans="2:9" ht="12.75" customHeight="1" hidden="1">
      <c r="B5" s="1"/>
      <c r="C5" s="1"/>
      <c r="D5" s="3022"/>
      <c r="E5" s="3022"/>
      <c r="F5" s="87"/>
      <c r="G5" s="87"/>
      <c r="H5" s="87"/>
      <c r="I5" s="87"/>
    </row>
    <row r="6" spans="2:9" ht="12.75" customHeight="1" hidden="1">
      <c r="B6" s="827"/>
      <c r="C6" s="827"/>
      <c r="D6" s="3022"/>
      <c r="E6" s="3022"/>
      <c r="I6" s="1"/>
    </row>
    <row r="7" spans="1:5" ht="18" customHeight="1" hidden="1">
      <c r="A7" s="15"/>
      <c r="B7" s="15"/>
      <c r="C7" s="15"/>
      <c r="D7" s="3022"/>
      <c r="E7" s="3022"/>
    </row>
    <row r="8" spans="1:5" ht="18" customHeight="1" hidden="1">
      <c r="A8" s="15"/>
      <c r="D8" s="3022"/>
      <c r="E8" s="3022"/>
    </row>
    <row r="9" spans="1:5" ht="18" customHeight="1" hidden="1">
      <c r="A9" s="15"/>
      <c r="D9" s="3022"/>
      <c r="E9" s="3022"/>
    </row>
    <row r="10" spans="1:5" ht="18" customHeight="1" hidden="1">
      <c r="A10" s="15"/>
      <c r="D10" s="3022"/>
      <c r="E10" s="3022"/>
    </row>
    <row r="11" spans="1:9" ht="18" customHeight="1" hidden="1">
      <c r="A11" s="15"/>
      <c r="D11" s="3022"/>
      <c r="E11" s="3022"/>
      <c r="F11" s="3022" t="s">
        <v>1191</v>
      </c>
      <c r="G11" s="3022"/>
      <c r="H11" s="3022" t="s">
        <v>1191</v>
      </c>
      <c r="I11" s="3022"/>
    </row>
    <row r="12" spans="1:5" ht="18" customHeight="1" hidden="1">
      <c r="A12" s="15"/>
      <c r="D12" s="3022"/>
      <c r="E12" s="3022"/>
    </row>
    <row r="13" spans="1:5" ht="18" customHeight="1" hidden="1">
      <c r="A13" s="15"/>
      <c r="D13" s="3022"/>
      <c r="E13" s="3022"/>
    </row>
    <row r="14" spans="1:5" ht="18" customHeight="1" hidden="1">
      <c r="A14" s="15"/>
      <c r="D14" s="3022"/>
      <c r="E14" s="3022"/>
    </row>
    <row r="15" spans="1:5" ht="18" customHeight="1" hidden="1">
      <c r="A15" s="15"/>
      <c r="D15" s="3022"/>
      <c r="E15" s="3022"/>
    </row>
    <row r="16" spans="1:5" ht="18" customHeight="1" hidden="1">
      <c r="A16" s="15"/>
      <c r="D16" s="3022"/>
      <c r="E16" s="3022"/>
    </row>
    <row r="17" spans="1:5" ht="17.25" customHeight="1">
      <c r="A17" s="3023" t="s">
        <v>884</v>
      </c>
      <c r="B17" s="3023"/>
      <c r="C17" s="3023"/>
      <c r="D17" s="3023"/>
      <c r="E17" s="3023"/>
    </row>
    <row r="18" spans="1:5" ht="19.5" customHeight="1" thickBot="1">
      <c r="A18" s="3029" t="s">
        <v>1640</v>
      </c>
      <c r="B18" s="3029"/>
      <c r="C18" s="3029"/>
      <c r="D18" s="3029"/>
      <c r="E18" s="3029"/>
    </row>
    <row r="19" spans="1:9" ht="15.75" customHeight="1" thickBot="1">
      <c r="A19" s="2581" t="s">
        <v>855</v>
      </c>
      <c r="B19" s="825" t="s">
        <v>353</v>
      </c>
      <c r="C19" s="826"/>
      <c r="D19" s="2614" t="s">
        <v>352</v>
      </c>
      <c r="E19" s="2063" t="s">
        <v>354</v>
      </c>
      <c r="F19" s="3024" t="s">
        <v>533</v>
      </c>
      <c r="G19" s="3020" t="s">
        <v>534</v>
      </c>
      <c r="H19" s="3020" t="s">
        <v>535</v>
      </c>
      <c r="I19" s="3026" t="s">
        <v>536</v>
      </c>
    </row>
    <row r="20" spans="1:9" ht="29.25" customHeight="1" thickBot="1">
      <c r="A20" s="2582"/>
      <c r="B20" s="127" t="s">
        <v>194</v>
      </c>
      <c r="C20" s="684" t="s">
        <v>830</v>
      </c>
      <c r="D20" s="2615"/>
      <c r="E20" s="2064" t="s">
        <v>355</v>
      </c>
      <c r="F20" s="3025"/>
      <c r="G20" s="3021"/>
      <c r="H20" s="3021"/>
      <c r="I20" s="3027"/>
    </row>
    <row r="21" spans="1:9" ht="19.5" thickBot="1">
      <c r="A21" s="2583" t="s">
        <v>840</v>
      </c>
      <c r="B21" s="98" t="s">
        <v>192</v>
      </c>
      <c r="C21" s="99" t="s">
        <v>191</v>
      </c>
      <c r="D21" s="95" t="s">
        <v>461</v>
      </c>
      <c r="E21" s="2065">
        <f>E22+E44</f>
        <v>101711.728</v>
      </c>
      <c r="F21" s="2047" t="e">
        <f>F23+F38+F41+F45+F52+F58+F64+F80+F85</f>
        <v>#REF!</v>
      </c>
      <c r="G21" s="308" t="e">
        <f>G23+G38+G41+G45+G52+G58+G64+G80+G85</f>
        <v>#REF!</v>
      </c>
      <c r="H21" s="308" t="e">
        <f>H23+H38+H41+H45+H52+H58+H64+H80+H85</f>
        <v>#REF!</v>
      </c>
      <c r="I21" s="309" t="e">
        <f>I23+I38+I41+I45+I52+I58+I64+I80+I85</f>
        <v>#REF!</v>
      </c>
    </row>
    <row r="22" spans="1:9" ht="19.5" thickBot="1">
      <c r="A22" s="2584"/>
      <c r="B22" s="312"/>
      <c r="C22" s="313"/>
      <c r="D22" s="314" t="s">
        <v>567</v>
      </c>
      <c r="E22" s="2066">
        <f>E23+E38+E41</f>
        <v>99084.928</v>
      </c>
      <c r="F22" s="2048"/>
      <c r="G22" s="315"/>
      <c r="H22" s="315"/>
      <c r="I22" s="316"/>
    </row>
    <row r="23" spans="1:9" ht="17.25" customHeight="1" thickBot="1">
      <c r="A23" s="2585">
        <v>1</v>
      </c>
      <c r="B23" s="37" t="s">
        <v>194</v>
      </c>
      <c r="C23" s="100" t="s">
        <v>193</v>
      </c>
      <c r="D23" s="173" t="s">
        <v>356</v>
      </c>
      <c r="E23" s="2067">
        <f>кв!D35</f>
        <v>59675</v>
      </c>
      <c r="F23" s="2049">
        <f>F24+F33</f>
        <v>6034</v>
      </c>
      <c r="G23" s="297">
        <f>G24+G33</f>
        <v>7053</v>
      </c>
      <c r="H23" s="297">
        <f>H24+H33</f>
        <v>6146</v>
      </c>
      <c r="I23" s="298">
        <f>I24+I33</f>
        <v>7012</v>
      </c>
    </row>
    <row r="24" spans="1:9" ht="32.25" customHeight="1">
      <c r="A24" s="2586" t="s">
        <v>328</v>
      </c>
      <c r="B24" s="134" t="s">
        <v>194</v>
      </c>
      <c r="C24" s="2018" t="s">
        <v>835</v>
      </c>
      <c r="D24" s="2019" t="s">
        <v>409</v>
      </c>
      <c r="E24" s="2068">
        <f>E25+E28+E31</f>
        <v>25945</v>
      </c>
      <c r="F24" s="1230">
        <f>SUM(F25:F28)</f>
        <v>1040</v>
      </c>
      <c r="G24" s="299">
        <f>SUM(G25:G28)</f>
        <v>1321</v>
      </c>
      <c r="H24" s="299">
        <f>SUM(H25:H28)</f>
        <v>1324</v>
      </c>
      <c r="I24" s="300">
        <f>SUM(I25:I28)</f>
        <v>1420</v>
      </c>
    </row>
    <row r="25" spans="1:9" ht="26.25" customHeight="1">
      <c r="A25" s="2587" t="s">
        <v>239</v>
      </c>
      <c r="B25" s="1223" t="s">
        <v>195</v>
      </c>
      <c r="C25" s="2651" t="s">
        <v>196</v>
      </c>
      <c r="D25" s="2616" t="s">
        <v>425</v>
      </c>
      <c r="E25" s="2069">
        <f>кв!D38</f>
        <v>19140</v>
      </c>
      <c r="F25" s="1227">
        <v>890</v>
      </c>
      <c r="G25" s="301">
        <v>1050</v>
      </c>
      <c r="H25" s="301">
        <v>1072</v>
      </c>
      <c r="I25" s="302">
        <v>1157</v>
      </c>
    </row>
    <row r="26" spans="1:9" ht="26.25" customHeight="1">
      <c r="A26" s="727" t="s">
        <v>242</v>
      </c>
      <c r="B26" s="331" t="s">
        <v>195</v>
      </c>
      <c r="C26" s="106" t="s">
        <v>1170</v>
      </c>
      <c r="D26" s="2617" t="s">
        <v>425</v>
      </c>
      <c r="E26" s="2070">
        <f>кв!D39</f>
        <v>19137</v>
      </c>
      <c r="F26" s="1227"/>
      <c r="G26" s="301"/>
      <c r="H26" s="301"/>
      <c r="I26" s="302"/>
    </row>
    <row r="27" spans="1:9" ht="39.75" customHeight="1">
      <c r="A27" s="727" t="s">
        <v>243</v>
      </c>
      <c r="B27" s="331" t="s">
        <v>195</v>
      </c>
      <c r="C27" s="106" t="s">
        <v>1171</v>
      </c>
      <c r="D27" s="2617" t="s">
        <v>1174</v>
      </c>
      <c r="E27" s="2070">
        <f>кв!D40</f>
        <v>3</v>
      </c>
      <c r="F27" s="1227"/>
      <c r="G27" s="301"/>
      <c r="H27" s="301"/>
      <c r="I27" s="302"/>
    </row>
    <row r="28" spans="1:9" ht="36.75" customHeight="1">
      <c r="A28" s="2587" t="s">
        <v>462</v>
      </c>
      <c r="B28" s="1223" t="s">
        <v>195</v>
      </c>
      <c r="C28" s="2651" t="s">
        <v>268</v>
      </c>
      <c r="D28" s="2616" t="s">
        <v>426</v>
      </c>
      <c r="E28" s="2069">
        <f>кв!D41</f>
        <v>5051</v>
      </c>
      <c r="F28" s="1227">
        <v>150</v>
      </c>
      <c r="G28" s="301">
        <v>271</v>
      </c>
      <c r="H28" s="301">
        <v>252</v>
      </c>
      <c r="I28" s="302">
        <v>263</v>
      </c>
    </row>
    <row r="29" spans="1:9" ht="40.5" customHeight="1">
      <c r="A29" s="727" t="s">
        <v>242</v>
      </c>
      <c r="B29" s="331" t="s">
        <v>195</v>
      </c>
      <c r="C29" s="106" t="s">
        <v>1172</v>
      </c>
      <c r="D29" s="2617" t="s">
        <v>426</v>
      </c>
      <c r="E29" s="2070">
        <f>кв!D42</f>
        <v>5050</v>
      </c>
      <c r="F29" s="1228"/>
      <c r="G29" s="1221"/>
      <c r="H29" s="1221"/>
      <c r="I29" s="1222"/>
    </row>
    <row r="30" spans="1:9" ht="40.5" customHeight="1">
      <c r="A30" s="727" t="s">
        <v>243</v>
      </c>
      <c r="B30" s="331" t="s">
        <v>195</v>
      </c>
      <c r="C30" s="106" t="s">
        <v>1173</v>
      </c>
      <c r="D30" s="2617" t="s">
        <v>1175</v>
      </c>
      <c r="E30" s="2070">
        <f>кв!D43</f>
        <v>1</v>
      </c>
      <c r="F30" s="1228"/>
      <c r="G30" s="1221"/>
      <c r="H30" s="1221"/>
      <c r="I30" s="1222"/>
    </row>
    <row r="31" spans="1:9" ht="27" customHeight="1">
      <c r="A31" s="2587" t="s">
        <v>1321</v>
      </c>
      <c r="B31" s="1223" t="s">
        <v>1187</v>
      </c>
      <c r="C31" s="2651" t="s">
        <v>1190</v>
      </c>
      <c r="D31" s="2618" t="s">
        <v>1189</v>
      </c>
      <c r="E31" s="2071">
        <f>кв!D44</f>
        <v>1754</v>
      </c>
      <c r="F31" s="1228"/>
      <c r="G31" s="1221"/>
      <c r="H31" s="1221"/>
      <c r="I31" s="1222"/>
    </row>
    <row r="32" spans="1:9" ht="27" customHeight="1" hidden="1">
      <c r="A32" s="727" t="s">
        <v>242</v>
      </c>
      <c r="B32" s="331" t="s">
        <v>1187</v>
      </c>
      <c r="C32" s="106" t="s">
        <v>1188</v>
      </c>
      <c r="D32" s="2619" t="s">
        <v>1189</v>
      </c>
      <c r="E32" s="2070">
        <f>кв!D45</f>
        <v>1319.3</v>
      </c>
      <c r="F32" s="1228"/>
      <c r="G32" s="1221"/>
      <c r="H32" s="1221"/>
      <c r="I32" s="1222"/>
    </row>
    <row r="33" spans="1:9" ht="29.25" customHeight="1">
      <c r="A33" s="2588" t="s">
        <v>314</v>
      </c>
      <c r="B33" s="2024" t="s">
        <v>194</v>
      </c>
      <c r="C33" s="2152" t="s">
        <v>588</v>
      </c>
      <c r="D33" s="2620" t="s">
        <v>357</v>
      </c>
      <c r="E33" s="2072">
        <f>кв!D46</f>
        <v>33333</v>
      </c>
      <c r="F33" s="1229">
        <v>4994</v>
      </c>
      <c r="G33" s="303">
        <v>5732</v>
      </c>
      <c r="H33" s="303">
        <v>4822</v>
      </c>
      <c r="I33" s="304">
        <v>5592</v>
      </c>
    </row>
    <row r="34" spans="1:9" ht="25.5" customHeight="1">
      <c r="A34" s="2589" t="s">
        <v>242</v>
      </c>
      <c r="B34" s="162" t="s">
        <v>195</v>
      </c>
      <c r="C34" s="106" t="s">
        <v>1176</v>
      </c>
      <c r="D34" s="2617" t="s">
        <v>357</v>
      </c>
      <c r="E34" s="2073">
        <f>кв!D47</f>
        <v>33300</v>
      </c>
      <c r="F34" s="1226"/>
      <c r="G34" s="1224"/>
      <c r="H34" s="1224"/>
      <c r="I34" s="1225"/>
    </row>
    <row r="35" spans="1:9" ht="37.5" customHeight="1">
      <c r="A35" s="2590" t="s">
        <v>243</v>
      </c>
      <c r="B35" s="162" t="s">
        <v>195</v>
      </c>
      <c r="C35" s="106" t="s">
        <v>1177</v>
      </c>
      <c r="D35" s="2617" t="s">
        <v>1178</v>
      </c>
      <c r="E35" s="2073">
        <f>кв!D48</f>
        <v>33</v>
      </c>
      <c r="F35" s="1226"/>
      <c r="G35" s="1224"/>
      <c r="H35" s="1224"/>
      <c r="I35" s="1225"/>
    </row>
    <row r="36" spans="1:9" ht="30.75" customHeight="1">
      <c r="A36" s="2591" t="s">
        <v>846</v>
      </c>
      <c r="B36" s="2024" t="s">
        <v>194</v>
      </c>
      <c r="C36" s="2152" t="s">
        <v>1458</v>
      </c>
      <c r="D36" s="2620" t="s">
        <v>1459</v>
      </c>
      <c r="E36" s="2074">
        <f>E37</f>
        <v>397</v>
      </c>
      <c r="F36" s="1226"/>
      <c r="G36" s="1224"/>
      <c r="H36" s="1224"/>
      <c r="I36" s="1225"/>
    </row>
    <row r="37" spans="1:9" ht="37.5" customHeight="1" thickBot="1">
      <c r="A37" s="2590" t="s">
        <v>242</v>
      </c>
      <c r="B37" s="162" t="s">
        <v>195</v>
      </c>
      <c r="C37" s="106" t="s">
        <v>1460</v>
      </c>
      <c r="D37" s="2617" t="s">
        <v>1461</v>
      </c>
      <c r="E37" s="2075">
        <f>кв!D50</f>
        <v>397</v>
      </c>
      <c r="F37" s="1226"/>
      <c r="G37" s="1224"/>
      <c r="H37" s="1224"/>
      <c r="I37" s="1225"/>
    </row>
    <row r="38" spans="1:9" ht="16.5" customHeight="1" thickBot="1">
      <c r="A38" s="2592" t="s">
        <v>1034</v>
      </c>
      <c r="B38" s="2045" t="s">
        <v>194</v>
      </c>
      <c r="C38" s="2046" t="s">
        <v>197</v>
      </c>
      <c r="D38" s="2621" t="s">
        <v>358</v>
      </c>
      <c r="E38" s="2076">
        <f>E39</f>
        <v>39399.928</v>
      </c>
      <c r="F38" s="2050">
        <f aca="true" t="shared" si="0" ref="F38:I39">F39</f>
        <v>1108</v>
      </c>
      <c r="G38" s="285">
        <f t="shared" si="0"/>
        <v>323</v>
      </c>
      <c r="H38" s="285">
        <f t="shared" si="0"/>
        <v>14238</v>
      </c>
      <c r="I38" s="286">
        <f t="shared" si="0"/>
        <v>3418</v>
      </c>
    </row>
    <row r="39" spans="1:9" ht="15.75" customHeight="1">
      <c r="A39" s="2593" t="s">
        <v>366</v>
      </c>
      <c r="B39" s="108" t="s">
        <v>194</v>
      </c>
      <c r="C39" s="109" t="s">
        <v>836</v>
      </c>
      <c r="D39" s="110" t="s">
        <v>359</v>
      </c>
      <c r="E39" s="2077">
        <f>E40</f>
        <v>39399.928</v>
      </c>
      <c r="F39" s="361">
        <f t="shared" si="0"/>
        <v>1108</v>
      </c>
      <c r="G39" s="287">
        <f t="shared" si="0"/>
        <v>323</v>
      </c>
      <c r="H39" s="287">
        <f t="shared" si="0"/>
        <v>14238</v>
      </c>
      <c r="I39" s="288">
        <f t="shared" si="0"/>
        <v>3418</v>
      </c>
    </row>
    <row r="40" spans="1:9" ht="65.25" customHeight="1" thickBot="1">
      <c r="A40" s="2594" t="s">
        <v>244</v>
      </c>
      <c r="B40" s="22" t="s">
        <v>195</v>
      </c>
      <c r="C40" s="102" t="s">
        <v>589</v>
      </c>
      <c r="D40" s="2622" t="s">
        <v>994</v>
      </c>
      <c r="E40" s="2078">
        <f>кв!D53</f>
        <v>39399.928</v>
      </c>
      <c r="F40" s="2051">
        <v>1108</v>
      </c>
      <c r="G40" s="305">
        <v>323</v>
      </c>
      <c r="H40" s="305">
        <v>14238</v>
      </c>
      <c r="I40" s="306">
        <v>3418</v>
      </c>
    </row>
    <row r="41" spans="1:9" ht="25.5" customHeight="1" thickBot="1">
      <c r="A41" s="2585">
        <v>3</v>
      </c>
      <c r="B41" s="103" t="s">
        <v>194</v>
      </c>
      <c r="C41" s="100" t="s">
        <v>146</v>
      </c>
      <c r="D41" s="173" t="s">
        <v>679</v>
      </c>
      <c r="E41" s="270">
        <f aca="true" t="shared" si="1" ref="E41:I42">E42</f>
        <v>10</v>
      </c>
      <c r="F41" s="1237">
        <f t="shared" si="1"/>
        <v>12</v>
      </c>
      <c r="G41" s="270">
        <f t="shared" si="1"/>
        <v>20</v>
      </c>
      <c r="H41" s="270">
        <f t="shared" si="1"/>
        <v>3</v>
      </c>
      <c r="I41" s="270">
        <f t="shared" si="1"/>
        <v>0</v>
      </c>
    </row>
    <row r="42" spans="1:9" ht="15" customHeight="1">
      <c r="A42" s="2586" t="s">
        <v>316</v>
      </c>
      <c r="B42" s="120" t="s">
        <v>194</v>
      </c>
      <c r="C42" s="115" t="s">
        <v>1006</v>
      </c>
      <c r="D42" s="110" t="s">
        <v>1007</v>
      </c>
      <c r="E42" s="2079">
        <f t="shared" si="1"/>
        <v>10</v>
      </c>
      <c r="F42" s="361">
        <f t="shared" si="1"/>
        <v>12</v>
      </c>
      <c r="G42" s="287">
        <f t="shared" si="1"/>
        <v>20</v>
      </c>
      <c r="H42" s="287">
        <f t="shared" si="1"/>
        <v>3</v>
      </c>
      <c r="I42" s="288">
        <f t="shared" si="1"/>
        <v>0</v>
      </c>
    </row>
    <row r="43" spans="1:9" ht="27.75" customHeight="1" thickBot="1">
      <c r="A43" s="2595" t="s">
        <v>252</v>
      </c>
      <c r="B43" s="104" t="s">
        <v>195</v>
      </c>
      <c r="C43" s="129" t="s">
        <v>265</v>
      </c>
      <c r="D43" s="2623" t="s">
        <v>360</v>
      </c>
      <c r="E43" s="2080">
        <f>кв!D56</f>
        <v>10</v>
      </c>
      <c r="F43" s="1227">
        <v>12</v>
      </c>
      <c r="G43" s="301">
        <v>20</v>
      </c>
      <c r="H43" s="301">
        <v>3</v>
      </c>
      <c r="I43" s="302">
        <v>0</v>
      </c>
    </row>
    <row r="44" spans="1:9" ht="15.75" customHeight="1" thickBot="1">
      <c r="A44" s="2596"/>
      <c r="B44" s="1231"/>
      <c r="C44" s="164"/>
      <c r="D44" s="2624" t="s">
        <v>568</v>
      </c>
      <c r="E44" s="2081">
        <f>E52+E64</f>
        <v>2626.8</v>
      </c>
      <c r="F44" s="2052"/>
      <c r="G44" s="151"/>
      <c r="H44" s="151"/>
      <c r="I44" s="152"/>
    </row>
    <row r="45" spans="1:9" ht="24" customHeight="1" hidden="1" thickBot="1">
      <c r="A45" s="2597" t="s">
        <v>847</v>
      </c>
      <c r="B45" s="37" t="s">
        <v>194</v>
      </c>
      <c r="C45" s="100" t="s">
        <v>152</v>
      </c>
      <c r="D45" s="173" t="s">
        <v>153</v>
      </c>
      <c r="E45" s="2082"/>
      <c r="F45" s="2053">
        <f>F46+F49</f>
        <v>0</v>
      </c>
      <c r="G45" s="139">
        <f>G46+G49</f>
        <v>0</v>
      </c>
      <c r="H45" s="139">
        <f>H46+H49</f>
        <v>0</v>
      </c>
      <c r="I45" s="140">
        <f>I46+I49</f>
        <v>0</v>
      </c>
    </row>
    <row r="46" spans="1:9" ht="27" customHeight="1" hidden="1">
      <c r="A46" s="2598" t="s">
        <v>848</v>
      </c>
      <c r="B46" s="120" t="s">
        <v>747</v>
      </c>
      <c r="C46" s="115" t="s">
        <v>154</v>
      </c>
      <c r="D46" s="2625" t="s">
        <v>155</v>
      </c>
      <c r="E46" s="2083"/>
      <c r="F46" s="124">
        <f>F48</f>
        <v>0</v>
      </c>
      <c r="G46" s="116">
        <f>G48</f>
        <v>0</v>
      </c>
      <c r="H46" s="116">
        <f>H48</f>
        <v>0</v>
      </c>
      <c r="I46" s="117">
        <f>I48</f>
        <v>0</v>
      </c>
    </row>
    <row r="47" spans="1:9" ht="63.75" customHeight="1" hidden="1">
      <c r="A47" s="734" t="s">
        <v>127</v>
      </c>
      <c r="B47" s="104" t="s">
        <v>747</v>
      </c>
      <c r="C47" s="129" t="s">
        <v>253</v>
      </c>
      <c r="D47" s="2626" t="s">
        <v>873</v>
      </c>
      <c r="E47" s="2084"/>
      <c r="F47" s="144">
        <f>F48</f>
        <v>0</v>
      </c>
      <c r="G47" s="142">
        <f>G48</f>
        <v>0</v>
      </c>
      <c r="H47" s="142">
        <f>H48</f>
        <v>0</v>
      </c>
      <c r="I47" s="145">
        <f>I48</f>
        <v>0</v>
      </c>
    </row>
    <row r="48" spans="1:9" ht="50.25" customHeight="1" hidden="1">
      <c r="A48" s="2595" t="s">
        <v>242</v>
      </c>
      <c r="B48" s="104" t="s">
        <v>747</v>
      </c>
      <c r="C48" s="133" t="s">
        <v>156</v>
      </c>
      <c r="D48" s="2627" t="s">
        <v>452</v>
      </c>
      <c r="E48" s="2085"/>
      <c r="F48" s="122">
        <v>0</v>
      </c>
      <c r="G48" s="119">
        <v>0</v>
      </c>
      <c r="H48" s="119">
        <v>0</v>
      </c>
      <c r="I48" s="148">
        <v>0</v>
      </c>
    </row>
    <row r="49" spans="1:9" ht="18" customHeight="1" hidden="1">
      <c r="A49" s="2599" t="s">
        <v>849</v>
      </c>
      <c r="B49" s="627" t="s">
        <v>747</v>
      </c>
      <c r="C49" s="130" t="s">
        <v>157</v>
      </c>
      <c r="D49" s="2625" t="s">
        <v>158</v>
      </c>
      <c r="E49" s="2086"/>
      <c r="F49" s="165">
        <f aca="true" t="shared" si="2" ref="F49:I50">F50</f>
        <v>0</v>
      </c>
      <c r="G49" s="146">
        <f t="shared" si="2"/>
        <v>0</v>
      </c>
      <c r="H49" s="146">
        <f t="shared" si="2"/>
        <v>0</v>
      </c>
      <c r="I49" s="147">
        <f t="shared" si="2"/>
        <v>0</v>
      </c>
    </row>
    <row r="50" spans="1:9" ht="41.25" customHeight="1" hidden="1">
      <c r="A50" s="2595" t="s">
        <v>854</v>
      </c>
      <c r="B50" s="104" t="s">
        <v>747</v>
      </c>
      <c r="C50" s="129" t="s">
        <v>159</v>
      </c>
      <c r="D50" s="2628" t="s">
        <v>160</v>
      </c>
      <c r="E50" s="2087"/>
      <c r="F50" s="144">
        <f t="shared" si="2"/>
        <v>0</v>
      </c>
      <c r="G50" s="142">
        <f t="shared" si="2"/>
        <v>0</v>
      </c>
      <c r="H50" s="142">
        <f t="shared" si="2"/>
        <v>0</v>
      </c>
      <c r="I50" s="145">
        <f t="shared" si="2"/>
        <v>0</v>
      </c>
    </row>
    <row r="51" spans="1:9" ht="50.25" customHeight="1" hidden="1" thickBot="1">
      <c r="A51" s="2600" t="s">
        <v>242</v>
      </c>
      <c r="B51" s="1232" t="s">
        <v>747</v>
      </c>
      <c r="C51" s="131" t="s">
        <v>161</v>
      </c>
      <c r="D51" s="2629" t="s">
        <v>453</v>
      </c>
      <c r="E51" s="2088"/>
      <c r="F51" s="123">
        <v>0</v>
      </c>
      <c r="G51" s="121">
        <v>0</v>
      </c>
      <c r="H51" s="121">
        <v>0</v>
      </c>
      <c r="I51" s="153">
        <v>0</v>
      </c>
    </row>
    <row r="52" spans="1:9" ht="25.5" customHeight="1" thickBot="1">
      <c r="A52" s="2585" t="s">
        <v>847</v>
      </c>
      <c r="B52" s="137" t="s">
        <v>194</v>
      </c>
      <c r="C52" s="138" t="s">
        <v>1106</v>
      </c>
      <c r="D52" s="173" t="s">
        <v>1239</v>
      </c>
      <c r="E52" s="2089">
        <f>E53</f>
        <v>900</v>
      </c>
      <c r="F52" s="2053">
        <f>F53</f>
        <v>0</v>
      </c>
      <c r="G52" s="139">
        <f>G53</f>
        <v>0</v>
      </c>
      <c r="H52" s="139">
        <f>H53</f>
        <v>0</v>
      </c>
      <c r="I52" s="140">
        <f>I53</f>
        <v>0</v>
      </c>
    </row>
    <row r="53" spans="1:9" ht="19.5" customHeight="1">
      <c r="A53" s="2601" t="s">
        <v>479</v>
      </c>
      <c r="B53" s="166" t="s">
        <v>194</v>
      </c>
      <c r="C53" s="167" t="s">
        <v>1261</v>
      </c>
      <c r="D53" s="2625" t="s">
        <v>1339</v>
      </c>
      <c r="E53" s="2090">
        <f>E54</f>
        <v>900</v>
      </c>
      <c r="F53" s="124">
        <f>F55</f>
        <v>0</v>
      </c>
      <c r="G53" s="116">
        <f>G55</f>
        <v>0</v>
      </c>
      <c r="H53" s="116">
        <f>H55</f>
        <v>0</v>
      </c>
      <c r="I53" s="117">
        <f>I55</f>
        <v>0</v>
      </c>
    </row>
    <row r="54" spans="1:9" ht="19.5" customHeight="1">
      <c r="A54" s="734" t="s">
        <v>523</v>
      </c>
      <c r="B54" s="120" t="s">
        <v>1179</v>
      </c>
      <c r="C54" s="115" t="s">
        <v>1341</v>
      </c>
      <c r="D54" s="2625" t="s">
        <v>1342</v>
      </c>
      <c r="E54" s="2090">
        <f>E55</f>
        <v>900</v>
      </c>
      <c r="F54" s="124"/>
      <c r="G54" s="116"/>
      <c r="H54" s="116"/>
      <c r="I54" s="117"/>
    </row>
    <row r="55" spans="1:9" ht="39.75" customHeight="1">
      <c r="A55" s="736" t="s">
        <v>524</v>
      </c>
      <c r="B55" s="132" t="s">
        <v>1179</v>
      </c>
      <c r="C55" s="133" t="s">
        <v>1262</v>
      </c>
      <c r="D55" s="2627" t="s">
        <v>1343</v>
      </c>
      <c r="E55" s="2091">
        <f>SUM(E56:E57)</f>
        <v>900</v>
      </c>
      <c r="F55" s="144">
        <f>SUM(F56:F57)</f>
        <v>0</v>
      </c>
      <c r="G55" s="142">
        <f>SUM(G56:G57)</f>
        <v>0</v>
      </c>
      <c r="H55" s="142">
        <f>SUM(H56:H57)</f>
        <v>0</v>
      </c>
      <c r="I55" s="145">
        <f>SUM(I56:I57)</f>
        <v>0</v>
      </c>
    </row>
    <row r="56" spans="1:9" ht="57.75" customHeight="1" thickBot="1">
      <c r="A56" s="2602" t="s">
        <v>242</v>
      </c>
      <c r="B56" s="132" t="s">
        <v>1179</v>
      </c>
      <c r="C56" s="133" t="s">
        <v>1263</v>
      </c>
      <c r="D56" s="2630" t="s">
        <v>680</v>
      </c>
      <c r="E56" s="2091">
        <f>кв!D69</f>
        <v>900</v>
      </c>
      <c r="F56" s="2054">
        <v>0</v>
      </c>
      <c r="G56" s="118">
        <v>0</v>
      </c>
      <c r="H56" s="118">
        <v>0</v>
      </c>
      <c r="I56" s="149">
        <v>0</v>
      </c>
    </row>
    <row r="57" spans="1:9" ht="51" customHeight="1" hidden="1" thickBot="1">
      <c r="A57" s="2600" t="s">
        <v>243</v>
      </c>
      <c r="B57" s="168" t="s">
        <v>194</v>
      </c>
      <c r="C57" s="169" t="s">
        <v>883</v>
      </c>
      <c r="D57" s="2630" t="s">
        <v>882</v>
      </c>
      <c r="E57" s="2085">
        <f>кв!D70</f>
        <v>0</v>
      </c>
      <c r="F57" s="123">
        <v>0</v>
      </c>
      <c r="G57" s="121">
        <v>0</v>
      </c>
      <c r="H57" s="121">
        <v>0</v>
      </c>
      <c r="I57" s="153">
        <v>0</v>
      </c>
    </row>
    <row r="58" spans="1:9" ht="27" customHeight="1" hidden="1" thickBot="1">
      <c r="A58" s="2597" t="s">
        <v>383</v>
      </c>
      <c r="B58" s="37" t="s">
        <v>194</v>
      </c>
      <c r="C58" s="100" t="s">
        <v>147</v>
      </c>
      <c r="D58" s="173" t="s">
        <v>148</v>
      </c>
      <c r="E58" s="2082"/>
      <c r="F58" s="2053">
        <f>F59</f>
        <v>0</v>
      </c>
      <c r="G58" s="139">
        <f>G59</f>
        <v>0</v>
      </c>
      <c r="H58" s="139">
        <f>H59</f>
        <v>0</v>
      </c>
      <c r="I58" s="140">
        <f>I59</f>
        <v>0</v>
      </c>
    </row>
    <row r="59" spans="1:9" ht="50.25" customHeight="1" hidden="1">
      <c r="A59" s="2601" t="s">
        <v>266</v>
      </c>
      <c r="B59" s="120" t="s">
        <v>747</v>
      </c>
      <c r="C59" s="115" t="s">
        <v>149</v>
      </c>
      <c r="D59" s="2631" t="s">
        <v>391</v>
      </c>
      <c r="E59" s="2086"/>
      <c r="F59" s="124">
        <f>SUM(F60:F61)</f>
        <v>0</v>
      </c>
      <c r="G59" s="116">
        <f>SUM(G60:G61)</f>
        <v>0</v>
      </c>
      <c r="H59" s="116">
        <f>SUM(H60:H61)</f>
        <v>0</v>
      </c>
      <c r="I59" s="117">
        <f>SUM(I60:I61)</f>
        <v>0</v>
      </c>
    </row>
    <row r="60" spans="1:9" ht="80.25" customHeight="1" hidden="1">
      <c r="A60" s="734" t="s">
        <v>120</v>
      </c>
      <c r="B60" s="104" t="s">
        <v>747</v>
      </c>
      <c r="C60" s="129" t="s">
        <v>150</v>
      </c>
      <c r="D60" s="2626" t="s">
        <v>856</v>
      </c>
      <c r="E60" s="2084"/>
      <c r="F60" s="2055">
        <v>0</v>
      </c>
      <c r="G60" s="141">
        <v>0</v>
      </c>
      <c r="H60" s="141">
        <v>0</v>
      </c>
      <c r="I60" s="150">
        <v>0</v>
      </c>
    </row>
    <row r="61" spans="1:9" ht="77.25" customHeight="1" hidden="1">
      <c r="A61" s="734" t="s">
        <v>267</v>
      </c>
      <c r="B61" s="104" t="s">
        <v>747</v>
      </c>
      <c r="C61" s="129" t="s">
        <v>151</v>
      </c>
      <c r="D61" s="2626" t="s">
        <v>434</v>
      </c>
      <c r="E61" s="2084"/>
      <c r="F61" s="2055">
        <v>0</v>
      </c>
      <c r="G61" s="141">
        <v>0</v>
      </c>
      <c r="H61" s="141">
        <v>0</v>
      </c>
      <c r="I61" s="150">
        <v>0</v>
      </c>
    </row>
    <row r="62" spans="1:9" ht="17.25" customHeight="1" hidden="1">
      <c r="A62" s="2586" t="s">
        <v>282</v>
      </c>
      <c r="B62" s="627" t="s">
        <v>747</v>
      </c>
      <c r="C62" s="1233" t="s">
        <v>283</v>
      </c>
      <c r="D62" s="2632" t="s">
        <v>284</v>
      </c>
      <c r="E62" s="2085"/>
      <c r="F62" s="2054">
        <f>F63</f>
        <v>0</v>
      </c>
      <c r="G62" s="118">
        <f>G63</f>
        <v>0</v>
      </c>
      <c r="H62" s="118">
        <f>H63</f>
        <v>0</v>
      </c>
      <c r="I62" s="149">
        <f>I63</f>
        <v>0</v>
      </c>
    </row>
    <row r="63" spans="1:9" ht="39.75" customHeight="1" hidden="1" thickBot="1">
      <c r="A63" s="2603" t="s">
        <v>10</v>
      </c>
      <c r="B63" s="1234" t="s">
        <v>747</v>
      </c>
      <c r="C63" s="1235" t="s">
        <v>285</v>
      </c>
      <c r="D63" s="2633" t="s">
        <v>392</v>
      </c>
      <c r="E63" s="2092"/>
      <c r="F63" s="2056">
        <v>0</v>
      </c>
      <c r="G63" s="154">
        <v>0</v>
      </c>
      <c r="H63" s="154">
        <v>0</v>
      </c>
      <c r="I63" s="155">
        <v>0</v>
      </c>
    </row>
    <row r="64" spans="1:9" ht="18" customHeight="1" thickBot="1">
      <c r="A64" s="2585" t="s">
        <v>382</v>
      </c>
      <c r="B64" s="37" t="s">
        <v>194</v>
      </c>
      <c r="C64" s="100" t="s">
        <v>826</v>
      </c>
      <c r="D64" s="2634" t="s">
        <v>361</v>
      </c>
      <c r="E64" s="270">
        <f>кв!D77</f>
        <v>1726.8</v>
      </c>
      <c r="F64" s="2050" t="e">
        <f>F65+F66+F68+#REF!+F72</f>
        <v>#REF!</v>
      </c>
      <c r="G64" s="285" t="e">
        <f>G65+G66+G68+#REF!+G72</f>
        <v>#REF!</v>
      </c>
      <c r="H64" s="285" t="e">
        <f>H65+H66+H68+#REF!+H72</f>
        <v>#REF!</v>
      </c>
      <c r="I64" s="286" t="e">
        <f>I65+I66+I68+#REF!+I72</f>
        <v>#REF!</v>
      </c>
    </row>
    <row r="65" spans="1:9" ht="53.25" customHeight="1">
      <c r="A65" s="2601" t="s">
        <v>908</v>
      </c>
      <c r="B65" s="367" t="s">
        <v>195</v>
      </c>
      <c r="C65" s="176" t="s">
        <v>827</v>
      </c>
      <c r="D65" s="2635" t="s">
        <v>1241</v>
      </c>
      <c r="E65" s="2155">
        <f>кв!D78</f>
        <v>277</v>
      </c>
      <c r="F65" s="361">
        <v>225</v>
      </c>
      <c r="G65" s="287">
        <v>306</v>
      </c>
      <c r="H65" s="287">
        <v>284</v>
      </c>
      <c r="I65" s="288">
        <v>183</v>
      </c>
    </row>
    <row r="66" spans="1:9" ht="24.75" customHeight="1" hidden="1">
      <c r="A66" s="2586" t="s">
        <v>996</v>
      </c>
      <c r="B66" s="111" t="s">
        <v>194</v>
      </c>
      <c r="C66" s="112" t="s">
        <v>269</v>
      </c>
      <c r="D66" s="110" t="s">
        <v>270</v>
      </c>
      <c r="E66" s="2156">
        <f>E67</f>
        <v>0</v>
      </c>
      <c r="F66" s="362">
        <f>F67</f>
        <v>0</v>
      </c>
      <c r="G66" s="289">
        <f>G67</f>
        <v>0</v>
      </c>
      <c r="H66" s="289">
        <f>H67</f>
        <v>0</v>
      </c>
      <c r="I66" s="290">
        <f>I67</f>
        <v>0</v>
      </c>
    </row>
    <row r="67" spans="1:9" s="89" customFormat="1" ht="51.75" customHeight="1" hidden="1">
      <c r="A67" s="2595" t="s">
        <v>561</v>
      </c>
      <c r="B67" s="1355" t="s">
        <v>195</v>
      </c>
      <c r="C67" s="101" t="s">
        <v>271</v>
      </c>
      <c r="D67" s="2636" t="s">
        <v>393</v>
      </c>
      <c r="E67" s="2153">
        <f>кв!D80</f>
        <v>0</v>
      </c>
      <c r="F67" s="363"/>
      <c r="G67" s="291"/>
      <c r="H67" s="291"/>
      <c r="I67" s="292"/>
    </row>
    <row r="68" spans="1:9" s="89" customFormat="1" ht="38.25" customHeight="1">
      <c r="A68" s="2586" t="s">
        <v>996</v>
      </c>
      <c r="B68" s="111" t="s">
        <v>194</v>
      </c>
      <c r="C68" s="2566" t="s">
        <v>272</v>
      </c>
      <c r="D68" s="110" t="s">
        <v>1632</v>
      </c>
      <c r="E68" s="2156">
        <f>E69</f>
        <v>1</v>
      </c>
      <c r="F68" s="362">
        <f>F69</f>
        <v>0</v>
      </c>
      <c r="G68" s="289">
        <f>G69</f>
        <v>0</v>
      </c>
      <c r="H68" s="289">
        <f>H69</f>
        <v>0</v>
      </c>
      <c r="I68" s="290">
        <f>I69</f>
        <v>0</v>
      </c>
    </row>
    <row r="69" spans="1:9" s="89" customFormat="1" ht="66" customHeight="1">
      <c r="A69" s="2604" t="s">
        <v>242</v>
      </c>
      <c r="B69" s="2567" t="s">
        <v>1344</v>
      </c>
      <c r="C69" s="2568" t="s">
        <v>394</v>
      </c>
      <c r="D69" s="1724" t="s">
        <v>435</v>
      </c>
      <c r="E69" s="2569">
        <f>кв!D82</f>
        <v>1</v>
      </c>
      <c r="F69" s="363"/>
      <c r="G69" s="291"/>
      <c r="H69" s="291"/>
      <c r="I69" s="292"/>
    </row>
    <row r="70" spans="1:9" s="89" customFormat="1" ht="54" customHeight="1">
      <c r="A70" s="2591" t="s">
        <v>16</v>
      </c>
      <c r="B70" s="2579" t="s">
        <v>194</v>
      </c>
      <c r="C70" s="2580" t="str">
        <f>кв!B83</f>
        <v> 1 16 33030 00 0000 140</v>
      </c>
      <c r="D70" s="2637" t="str">
        <f>кв!C83</f>
        <v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</v>
      </c>
      <c r="E70" s="2570">
        <f>кв!D83</f>
        <v>1</v>
      </c>
      <c r="F70" s="363"/>
      <c r="G70" s="291"/>
      <c r="H70" s="291"/>
      <c r="I70" s="292"/>
    </row>
    <row r="71" spans="1:9" s="89" customFormat="1" ht="67.5" customHeight="1">
      <c r="A71" s="2590" t="s">
        <v>242</v>
      </c>
      <c r="B71" s="2567" t="s">
        <v>747</v>
      </c>
      <c r="C71" s="2568" t="str">
        <f>кв!B84</f>
        <v> 1 16 33030 03 0000 140</v>
      </c>
      <c r="D71" s="1724" t="str">
        <f>кв!C84</f>
        <v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   внутригородских    муниципальных образований     городов федерального значения Москвы и Санкт-Петербурга </v>
      </c>
      <c r="E71" s="2569">
        <f>кв!D84</f>
        <v>1</v>
      </c>
      <c r="F71" s="363"/>
      <c r="G71" s="291"/>
      <c r="H71" s="291"/>
      <c r="I71" s="292"/>
    </row>
    <row r="72" spans="1:9" ht="27" customHeight="1">
      <c r="A72" s="2605" t="s">
        <v>1159</v>
      </c>
      <c r="B72" s="111" t="s">
        <v>194</v>
      </c>
      <c r="C72" s="112" t="s">
        <v>274</v>
      </c>
      <c r="D72" s="2638" t="s">
        <v>364</v>
      </c>
      <c r="E72" s="2154">
        <f>E73</f>
        <v>1447.8</v>
      </c>
      <c r="F72" s="364">
        <f>F73</f>
        <v>34</v>
      </c>
      <c r="G72" s="293">
        <f>G73</f>
        <v>531</v>
      </c>
      <c r="H72" s="293">
        <f>H73</f>
        <v>772</v>
      </c>
      <c r="I72" s="294">
        <f>I73</f>
        <v>451.2</v>
      </c>
    </row>
    <row r="73" spans="1:9" ht="53.25" customHeight="1">
      <c r="A73" s="2606" t="s">
        <v>1160</v>
      </c>
      <c r="B73" s="105" t="s">
        <v>194</v>
      </c>
      <c r="C73" s="101" t="s">
        <v>431</v>
      </c>
      <c r="D73" s="2623" t="s">
        <v>432</v>
      </c>
      <c r="E73" s="2080">
        <f>SUM(E74:E79)</f>
        <v>1447.8</v>
      </c>
      <c r="F73" s="365">
        <f>SUM(F74:F79)</f>
        <v>34</v>
      </c>
      <c r="G73" s="360">
        <f>SUM(G74:G79)</f>
        <v>531</v>
      </c>
      <c r="H73" s="360">
        <f>SUM(H74:H79)</f>
        <v>772</v>
      </c>
      <c r="I73" s="359">
        <f>SUM(I74:I79)</f>
        <v>451.2</v>
      </c>
    </row>
    <row r="74" spans="1:9" ht="50.25" customHeight="1">
      <c r="A74" s="738" t="s">
        <v>242</v>
      </c>
      <c r="B74" s="267" t="s">
        <v>20</v>
      </c>
      <c r="C74" s="106" t="s">
        <v>400</v>
      </c>
      <c r="D74" s="2639" t="s">
        <v>1242</v>
      </c>
      <c r="E74" s="2093">
        <f>кв!D87</f>
        <v>1100</v>
      </c>
      <c r="F74" s="366">
        <v>23</v>
      </c>
      <c r="G74" s="295">
        <v>500</v>
      </c>
      <c r="H74" s="295">
        <v>760</v>
      </c>
      <c r="I74" s="296">
        <v>450</v>
      </c>
    </row>
    <row r="75" spans="1:9" ht="50.25" customHeight="1">
      <c r="A75" s="738" t="s">
        <v>243</v>
      </c>
      <c r="B75" s="267" t="s">
        <v>91</v>
      </c>
      <c r="C75" s="106" t="s">
        <v>400</v>
      </c>
      <c r="D75" s="2639" t="s">
        <v>1242</v>
      </c>
      <c r="E75" s="2093">
        <f>кв!D88</f>
        <v>84</v>
      </c>
      <c r="F75" s="366"/>
      <c r="G75" s="295"/>
      <c r="H75" s="295"/>
      <c r="I75" s="296"/>
    </row>
    <row r="76" spans="1:9" ht="48.75" customHeight="1">
      <c r="A76" s="738" t="s">
        <v>248</v>
      </c>
      <c r="B76" s="267" t="s">
        <v>92</v>
      </c>
      <c r="C76" s="106" t="s">
        <v>400</v>
      </c>
      <c r="D76" s="2639" t="s">
        <v>1242</v>
      </c>
      <c r="E76" s="2093">
        <f>кв!D89</f>
        <v>10</v>
      </c>
      <c r="F76" s="366"/>
      <c r="G76" s="295"/>
      <c r="H76" s="295"/>
      <c r="I76" s="296"/>
    </row>
    <row r="77" spans="1:9" ht="49.5" customHeight="1">
      <c r="A77" s="738" t="s">
        <v>248</v>
      </c>
      <c r="B77" s="1356" t="s">
        <v>93</v>
      </c>
      <c r="C77" s="106" t="s">
        <v>400</v>
      </c>
      <c r="D77" s="2639" t="s">
        <v>1242</v>
      </c>
      <c r="E77" s="2093">
        <f>кв!D90</f>
        <v>1</v>
      </c>
      <c r="F77" s="366"/>
      <c r="G77" s="295"/>
      <c r="H77" s="295"/>
      <c r="I77" s="296"/>
    </row>
    <row r="78" spans="1:9" ht="50.25" customHeight="1">
      <c r="A78" s="738" t="s">
        <v>248</v>
      </c>
      <c r="B78" s="162" t="s">
        <v>1139</v>
      </c>
      <c r="C78" s="106" t="s">
        <v>400</v>
      </c>
      <c r="D78" s="2639" t="s">
        <v>1242</v>
      </c>
      <c r="E78" s="2093">
        <f>кв!D91</f>
        <v>216</v>
      </c>
      <c r="F78" s="366"/>
      <c r="G78" s="295"/>
      <c r="H78" s="295"/>
      <c r="I78" s="296"/>
    </row>
    <row r="79" spans="1:9" ht="51.75" customHeight="1" thickBot="1">
      <c r="A79" s="738" t="s">
        <v>249</v>
      </c>
      <c r="B79" s="368" t="s">
        <v>1139</v>
      </c>
      <c r="C79" s="369" t="s">
        <v>402</v>
      </c>
      <c r="D79" s="2639" t="s">
        <v>1243</v>
      </c>
      <c r="E79" s="2094">
        <f>кв!D92</f>
        <v>36.8</v>
      </c>
      <c r="F79" s="366">
        <v>11</v>
      </c>
      <c r="G79" s="295">
        <v>31</v>
      </c>
      <c r="H79" s="295">
        <v>12</v>
      </c>
      <c r="I79" s="296">
        <v>1.2</v>
      </c>
    </row>
    <row r="80" spans="1:9" ht="19.5" customHeight="1" hidden="1" thickBot="1">
      <c r="A80" s="2585" t="s">
        <v>383</v>
      </c>
      <c r="B80" s="37" t="s">
        <v>194</v>
      </c>
      <c r="C80" s="100" t="s">
        <v>1123</v>
      </c>
      <c r="D80" s="173" t="s">
        <v>1124</v>
      </c>
      <c r="E80" s="2095">
        <f>E81+E83</f>
        <v>0</v>
      </c>
      <c r="F80" s="2057" t="e">
        <f>F83</f>
        <v>#REF!</v>
      </c>
      <c r="G80" s="96" t="e">
        <f>G83</f>
        <v>#REF!</v>
      </c>
      <c r="H80" s="96" t="e">
        <f>H83</f>
        <v>#REF!</v>
      </c>
      <c r="I80" s="97" t="e">
        <f>I83</f>
        <v>#REF!</v>
      </c>
    </row>
    <row r="81" spans="1:9" ht="15.75" customHeight="1" hidden="1">
      <c r="A81" s="2601" t="s">
        <v>909</v>
      </c>
      <c r="B81" s="166" t="s">
        <v>747</v>
      </c>
      <c r="C81" s="167" t="s">
        <v>851</v>
      </c>
      <c r="D81" s="2631" t="s">
        <v>852</v>
      </c>
      <c r="E81" s="2086">
        <f>E82</f>
        <v>0</v>
      </c>
      <c r="F81" s="124">
        <f>F82</f>
        <v>0</v>
      </c>
      <c r="G81" s="116">
        <f>G82</f>
        <v>0</v>
      </c>
      <c r="H81" s="116">
        <f>H82</f>
        <v>0</v>
      </c>
      <c r="I81" s="117">
        <f>I82</f>
        <v>0</v>
      </c>
    </row>
    <row r="82" spans="1:9" ht="40.5" customHeight="1" hidden="1">
      <c r="A82" s="734" t="s">
        <v>120</v>
      </c>
      <c r="B82" s="163" t="s">
        <v>747</v>
      </c>
      <c r="C82" s="1236" t="s">
        <v>853</v>
      </c>
      <c r="D82" s="2628" t="s">
        <v>904</v>
      </c>
      <c r="E82" s="2084">
        <f>кв!D95</f>
        <v>0</v>
      </c>
      <c r="F82" s="144">
        <v>0</v>
      </c>
      <c r="G82" s="142">
        <v>0</v>
      </c>
      <c r="H82" s="142">
        <v>0</v>
      </c>
      <c r="I82" s="145">
        <v>0</v>
      </c>
    </row>
    <row r="83" spans="1:9" ht="15" customHeight="1" hidden="1">
      <c r="A83" s="2605" t="s">
        <v>997</v>
      </c>
      <c r="B83" s="111" t="s">
        <v>194</v>
      </c>
      <c r="C83" s="112" t="s">
        <v>1121</v>
      </c>
      <c r="D83" s="2638" t="s">
        <v>1122</v>
      </c>
      <c r="E83" s="2096">
        <f>E84</f>
        <v>0</v>
      </c>
      <c r="F83" s="2058" t="e">
        <f>#REF!</f>
        <v>#REF!</v>
      </c>
      <c r="G83" s="113" t="e">
        <f>#REF!</f>
        <v>#REF!</v>
      </c>
      <c r="H83" s="113" t="e">
        <f>#REF!</f>
        <v>#REF!</v>
      </c>
      <c r="I83" s="114" t="e">
        <f>#REF!</f>
        <v>#REF!</v>
      </c>
    </row>
    <row r="84" spans="1:9" ht="27" customHeight="1" hidden="1" thickBot="1">
      <c r="A84" s="727" t="s">
        <v>10</v>
      </c>
      <c r="B84" s="105" t="s">
        <v>747</v>
      </c>
      <c r="C84" s="101" t="s">
        <v>433</v>
      </c>
      <c r="D84" s="2623" t="s">
        <v>436</v>
      </c>
      <c r="E84" s="2097">
        <v>0</v>
      </c>
      <c r="F84" s="2059" t="e">
        <f>#REF!</f>
        <v>#REF!</v>
      </c>
      <c r="G84" s="136" t="e">
        <f>#REF!</f>
        <v>#REF!</v>
      </c>
      <c r="H84" s="136" t="e">
        <f>#REF!</f>
        <v>#REF!</v>
      </c>
      <c r="I84" s="143" t="e">
        <f>#REF!</f>
        <v>#REF!</v>
      </c>
    </row>
    <row r="85" spans="1:9" ht="23.25" customHeight="1" hidden="1" thickBot="1">
      <c r="A85" s="2597" t="s">
        <v>459</v>
      </c>
      <c r="B85" s="107" t="s">
        <v>194</v>
      </c>
      <c r="C85" s="100" t="s">
        <v>1104</v>
      </c>
      <c r="D85" s="173" t="s">
        <v>427</v>
      </c>
      <c r="E85" s="2095"/>
      <c r="F85" s="2057">
        <f aca="true" t="shared" si="3" ref="F85:I86">F86</f>
        <v>0</v>
      </c>
      <c r="G85" s="96">
        <f t="shared" si="3"/>
        <v>0</v>
      </c>
      <c r="H85" s="96">
        <f t="shared" si="3"/>
        <v>0</v>
      </c>
      <c r="I85" s="97">
        <f t="shared" si="3"/>
        <v>0</v>
      </c>
    </row>
    <row r="86" spans="1:9" ht="39" customHeight="1" hidden="1">
      <c r="A86" s="2599" t="s">
        <v>122</v>
      </c>
      <c r="B86" s="156" t="s">
        <v>747</v>
      </c>
      <c r="C86" s="157" t="s">
        <v>428</v>
      </c>
      <c r="D86" s="2640" t="s">
        <v>429</v>
      </c>
      <c r="E86" s="2098"/>
      <c r="F86" s="2060">
        <f t="shared" si="3"/>
        <v>0</v>
      </c>
      <c r="G86" s="158">
        <f t="shared" si="3"/>
        <v>0</v>
      </c>
      <c r="H86" s="158">
        <f t="shared" si="3"/>
        <v>0</v>
      </c>
      <c r="I86" s="159">
        <f t="shared" si="3"/>
        <v>0</v>
      </c>
    </row>
    <row r="87" spans="1:9" ht="52.5" customHeight="1" hidden="1" thickBot="1">
      <c r="A87" s="2607" t="s">
        <v>123</v>
      </c>
      <c r="B87" s="135" t="s">
        <v>747</v>
      </c>
      <c r="C87" s="102" t="s">
        <v>632</v>
      </c>
      <c r="D87" s="2622" t="s">
        <v>430</v>
      </c>
      <c r="E87" s="2099"/>
      <c r="F87" s="2061">
        <v>0</v>
      </c>
      <c r="G87" s="160">
        <v>0</v>
      </c>
      <c r="H87" s="160">
        <v>0</v>
      </c>
      <c r="I87" s="161">
        <v>0</v>
      </c>
    </row>
    <row r="88" spans="1:9" ht="20.25" customHeight="1" thickBot="1">
      <c r="A88" s="2608" t="s">
        <v>841</v>
      </c>
      <c r="B88" s="21" t="s">
        <v>194</v>
      </c>
      <c r="C88" s="99" t="s">
        <v>828</v>
      </c>
      <c r="D88" s="2641" t="s">
        <v>365</v>
      </c>
      <c r="E88" s="2100">
        <f>E89</f>
        <v>16288.271999999999</v>
      </c>
      <c r="F88" s="2062">
        <f>F89</f>
        <v>2178.2</v>
      </c>
      <c r="G88" s="271">
        <f>G89</f>
        <v>3707.1</v>
      </c>
      <c r="H88" s="271">
        <f>H89</f>
        <v>5722.2</v>
      </c>
      <c r="I88" s="272">
        <f>I89</f>
        <v>2222.3</v>
      </c>
    </row>
    <row r="89" spans="1:9" ht="24.75" customHeight="1">
      <c r="A89" s="2609" t="s">
        <v>133</v>
      </c>
      <c r="B89" s="268" t="s">
        <v>192</v>
      </c>
      <c r="C89" s="138" t="s">
        <v>829</v>
      </c>
      <c r="D89" s="2642" t="s">
        <v>438</v>
      </c>
      <c r="E89" s="273">
        <f>E90+E93</f>
        <v>16288.271999999999</v>
      </c>
      <c r="F89" s="317">
        <f>F90+F93</f>
        <v>2178.2</v>
      </c>
      <c r="G89" s="273">
        <f>G90+G93</f>
        <v>3707.1</v>
      </c>
      <c r="H89" s="273">
        <f>H90+H93</f>
        <v>5722.2</v>
      </c>
      <c r="I89" s="273">
        <f>I90+I93</f>
        <v>2222.3</v>
      </c>
    </row>
    <row r="90" spans="1:9" ht="24.75" customHeight="1" hidden="1">
      <c r="A90" s="2605" t="s">
        <v>328</v>
      </c>
      <c r="B90" s="358" t="s">
        <v>194</v>
      </c>
      <c r="C90" s="329" t="s">
        <v>475</v>
      </c>
      <c r="D90" s="2643" t="s">
        <v>476</v>
      </c>
      <c r="E90" s="2101">
        <f>E91</f>
        <v>0</v>
      </c>
      <c r="F90" s="318">
        <f aca="true" t="shared" si="4" ref="F90:I91">F91</f>
        <v>0</v>
      </c>
      <c r="G90" s="278">
        <f t="shared" si="4"/>
        <v>1500</v>
      </c>
      <c r="H90" s="278">
        <f t="shared" si="4"/>
        <v>3500</v>
      </c>
      <c r="I90" s="349">
        <f t="shared" si="4"/>
        <v>0</v>
      </c>
    </row>
    <row r="91" spans="1:9" ht="15.75" customHeight="1" hidden="1">
      <c r="A91" s="727" t="s">
        <v>329</v>
      </c>
      <c r="B91" s="334" t="s">
        <v>194</v>
      </c>
      <c r="C91" s="330" t="s">
        <v>471</v>
      </c>
      <c r="D91" s="2644" t="s">
        <v>472</v>
      </c>
      <c r="E91" s="2102">
        <f>E92</f>
        <v>0</v>
      </c>
      <c r="F91" s="319">
        <f t="shared" si="4"/>
        <v>0</v>
      </c>
      <c r="G91" s="283">
        <f t="shared" si="4"/>
        <v>1500</v>
      </c>
      <c r="H91" s="283">
        <f t="shared" si="4"/>
        <v>3500</v>
      </c>
      <c r="I91" s="350">
        <f t="shared" si="4"/>
        <v>0</v>
      </c>
    </row>
    <row r="92" spans="1:9" ht="37.5" customHeight="1" hidden="1">
      <c r="A92" s="727" t="s">
        <v>330</v>
      </c>
      <c r="B92" s="331" t="s">
        <v>747</v>
      </c>
      <c r="C92" s="101" t="s">
        <v>473</v>
      </c>
      <c r="D92" s="2617" t="s">
        <v>474</v>
      </c>
      <c r="E92" s="2103">
        <f>кв!D106</f>
        <v>0</v>
      </c>
      <c r="F92" s="320">
        <v>0</v>
      </c>
      <c r="G92" s="282">
        <v>1500</v>
      </c>
      <c r="H92" s="282">
        <v>3500</v>
      </c>
      <c r="I92" s="351">
        <v>0</v>
      </c>
    </row>
    <row r="93" spans="1:9" ht="27" customHeight="1">
      <c r="A93" s="2610" t="s">
        <v>674</v>
      </c>
      <c r="B93" s="332" t="s">
        <v>194</v>
      </c>
      <c r="C93" s="333" t="s">
        <v>439</v>
      </c>
      <c r="D93" s="2645" t="s">
        <v>440</v>
      </c>
      <c r="E93" s="2104">
        <f>E94+E98</f>
        <v>16288.271999999999</v>
      </c>
      <c r="F93" s="321">
        <f>F94+F98+F102</f>
        <v>2178.2</v>
      </c>
      <c r="G93" s="311">
        <f>G94+G98+G102</f>
        <v>2207.1</v>
      </c>
      <c r="H93" s="311">
        <f>H94+H98+H102</f>
        <v>2222.2</v>
      </c>
      <c r="I93" s="352">
        <f>I94+I98+I102</f>
        <v>2222.3</v>
      </c>
    </row>
    <row r="94" spans="1:9" ht="32.25" customHeight="1">
      <c r="A94" s="2611" t="s">
        <v>239</v>
      </c>
      <c r="B94" s="1065" t="s">
        <v>194</v>
      </c>
      <c r="C94" s="1066" t="s">
        <v>441</v>
      </c>
      <c r="D94" s="2646" t="s">
        <v>681</v>
      </c>
      <c r="E94" s="2105">
        <f>E95</f>
        <v>4520.6720000000005</v>
      </c>
      <c r="F94" s="165">
        <f>F96</f>
        <v>435.6</v>
      </c>
      <c r="G94" s="146">
        <f>G96</f>
        <v>419.4</v>
      </c>
      <c r="H94" s="146">
        <f>H96</f>
        <v>419.5</v>
      </c>
      <c r="I94" s="147">
        <f>I96</f>
        <v>419.5</v>
      </c>
    </row>
    <row r="95" spans="1:9" ht="57.75" customHeight="1">
      <c r="A95" s="2587" t="s">
        <v>240</v>
      </c>
      <c r="B95" s="334" t="s">
        <v>194</v>
      </c>
      <c r="C95" s="335" t="s">
        <v>672</v>
      </c>
      <c r="D95" s="2647" t="s">
        <v>673</v>
      </c>
      <c r="E95" s="2102">
        <f>SUM(E96:E97)</f>
        <v>4520.6720000000005</v>
      </c>
      <c r="F95" s="165"/>
      <c r="G95" s="146"/>
      <c r="H95" s="146"/>
      <c r="I95" s="147"/>
    </row>
    <row r="96" spans="1:9" ht="54" customHeight="1">
      <c r="A96" s="727" t="s">
        <v>242</v>
      </c>
      <c r="B96" s="20" t="s">
        <v>747</v>
      </c>
      <c r="C96" s="336" t="s">
        <v>1141</v>
      </c>
      <c r="D96" s="2623" t="s">
        <v>67</v>
      </c>
      <c r="E96" s="2103">
        <f>кв!D110</f>
        <v>4515.072</v>
      </c>
      <c r="F96" s="322">
        <v>435.6</v>
      </c>
      <c r="G96" s="281">
        <v>419.4</v>
      </c>
      <c r="H96" s="281">
        <v>419.5</v>
      </c>
      <c r="I96" s="353">
        <v>419.5</v>
      </c>
    </row>
    <row r="97" spans="1:9" ht="90" customHeight="1">
      <c r="A97" s="727" t="s">
        <v>243</v>
      </c>
      <c r="B97" s="20" t="s">
        <v>747</v>
      </c>
      <c r="C97" s="336" t="s">
        <v>1142</v>
      </c>
      <c r="D97" s="2623" t="s">
        <v>38</v>
      </c>
      <c r="E97" s="2103">
        <f>кв!D111</f>
        <v>5.6</v>
      </c>
      <c r="F97" s="322"/>
      <c r="G97" s="281"/>
      <c r="H97" s="281"/>
      <c r="I97" s="353"/>
    </row>
    <row r="98" spans="1:9" ht="42.75" customHeight="1">
      <c r="A98" s="2611" t="s">
        <v>462</v>
      </c>
      <c r="B98" s="1067" t="s">
        <v>194</v>
      </c>
      <c r="C98" s="1066" t="s">
        <v>950</v>
      </c>
      <c r="D98" s="2646" t="s">
        <v>677</v>
      </c>
      <c r="E98" s="2106">
        <f>E99</f>
        <v>11767.599999999999</v>
      </c>
      <c r="F98" s="323">
        <f>F99</f>
        <v>1742.6</v>
      </c>
      <c r="G98" s="310">
        <f>G99</f>
        <v>1787.7</v>
      </c>
      <c r="H98" s="310">
        <f>H99</f>
        <v>1802.7</v>
      </c>
      <c r="I98" s="354">
        <f>I99</f>
        <v>1802.8</v>
      </c>
    </row>
    <row r="99" spans="1:9" ht="67.5" customHeight="1">
      <c r="A99" s="2587" t="s">
        <v>675</v>
      </c>
      <c r="B99" s="334" t="s">
        <v>194</v>
      </c>
      <c r="C99" s="335" t="s">
        <v>951</v>
      </c>
      <c r="D99" s="2648" t="s">
        <v>676</v>
      </c>
      <c r="E99" s="2102">
        <f>SUM(E100:E101)</f>
        <v>11767.599999999999</v>
      </c>
      <c r="F99" s="322">
        <f>SUM(F100:F101)</f>
        <v>1742.6</v>
      </c>
      <c r="G99" s="281">
        <f>SUM(G100:G101)</f>
        <v>1787.7</v>
      </c>
      <c r="H99" s="281">
        <f>SUM(H100:H101)</f>
        <v>1802.7</v>
      </c>
      <c r="I99" s="353">
        <f>SUM(I100:I101)</f>
        <v>1802.8</v>
      </c>
    </row>
    <row r="100" spans="1:9" ht="37.5" customHeight="1">
      <c r="A100" s="2595" t="s">
        <v>242</v>
      </c>
      <c r="B100" s="331" t="s">
        <v>747</v>
      </c>
      <c r="C100" s="337" t="s">
        <v>510</v>
      </c>
      <c r="D100" s="2617" t="s">
        <v>39</v>
      </c>
      <c r="E100" s="2107">
        <f>кв!D114</f>
        <v>9259.8</v>
      </c>
      <c r="F100" s="324">
        <v>1470</v>
      </c>
      <c r="G100" s="279">
        <v>1500</v>
      </c>
      <c r="H100" s="279">
        <v>1515</v>
      </c>
      <c r="I100" s="355">
        <v>1515</v>
      </c>
    </row>
    <row r="101" spans="1:9" ht="41.25" customHeight="1" thickBot="1">
      <c r="A101" s="2603" t="s">
        <v>243</v>
      </c>
      <c r="B101" s="338" t="s">
        <v>747</v>
      </c>
      <c r="C101" s="339" t="s">
        <v>511</v>
      </c>
      <c r="D101" s="2649" t="s">
        <v>669</v>
      </c>
      <c r="E101" s="2108">
        <f>кв!D115</f>
        <v>2507.8</v>
      </c>
      <c r="F101" s="325">
        <v>272.6</v>
      </c>
      <c r="G101" s="280">
        <v>287.7</v>
      </c>
      <c r="H101" s="280">
        <v>287.7</v>
      </c>
      <c r="I101" s="356">
        <v>287.8</v>
      </c>
    </row>
    <row r="102" spans="1:9" ht="15.75" customHeight="1" hidden="1">
      <c r="A102" s="2612"/>
      <c r="B102" s="274"/>
      <c r="C102" s="109"/>
      <c r="D102" s="2019"/>
      <c r="E102" s="275"/>
      <c r="F102" s="326"/>
      <c r="G102" s="276"/>
      <c r="H102" s="276"/>
      <c r="I102" s="277"/>
    </row>
    <row r="103" spans="1:9" ht="24.75" customHeight="1" hidden="1" thickBot="1">
      <c r="A103" s="2613"/>
      <c r="B103" s="22"/>
      <c r="C103" s="102"/>
      <c r="D103" s="2650"/>
      <c r="E103" s="170"/>
      <c r="F103" s="327"/>
      <c r="G103" s="171"/>
      <c r="H103" s="171"/>
      <c r="I103" s="172"/>
    </row>
    <row r="104" spans="1:9" ht="19.5" thickBot="1">
      <c r="A104" s="18"/>
      <c r="B104" s="18"/>
      <c r="C104" s="2652"/>
      <c r="D104" s="346" t="s">
        <v>477</v>
      </c>
      <c r="E104" s="1316">
        <f>E21+E88</f>
        <v>118000</v>
      </c>
      <c r="F104" s="328" t="e">
        <f>F21+F88</f>
        <v>#REF!</v>
      </c>
      <c r="G104" s="284" t="e">
        <f>G21+G88</f>
        <v>#REF!</v>
      </c>
      <c r="H104" s="284" t="e">
        <f>H21+H88</f>
        <v>#REF!</v>
      </c>
      <c r="I104" s="284" t="e">
        <f>I21+I88</f>
        <v>#REF!</v>
      </c>
    </row>
    <row r="105" spans="1:9" ht="16.5" customHeight="1" hidden="1" thickBot="1">
      <c r="A105" s="208"/>
      <c r="B105" s="209"/>
      <c r="C105" s="2653"/>
      <c r="D105" s="340" t="s">
        <v>478</v>
      </c>
      <c r="E105" s="348">
        <f>кв!D117</f>
        <v>6999.999999999996</v>
      </c>
      <c r="F105" s="347" t="e">
        <f>'ИФ.Пр.5'!#REF!</f>
        <v>#REF!</v>
      </c>
      <c r="G105" s="342" t="e">
        <f>'ИФ.Пр.5'!#REF!</f>
        <v>#REF!</v>
      </c>
      <c r="H105" s="342" t="e">
        <f>'ИФ.Пр.5'!#REF!</f>
        <v>#REF!</v>
      </c>
      <c r="I105" s="357" t="e">
        <f>'ИФ.Пр.5'!#REF!</f>
        <v>#REF!</v>
      </c>
    </row>
    <row r="106" spans="1:9" ht="16.5" customHeight="1" hidden="1" thickBot="1">
      <c r="A106" s="175"/>
      <c r="B106" s="38"/>
      <c r="C106" s="38"/>
      <c r="D106" s="341" t="s">
        <v>1035</v>
      </c>
      <c r="E106" s="307">
        <f>E104+E105</f>
        <v>125000</v>
      </c>
      <c r="F106" s="343" t="e">
        <f>'ВЕД.СТ Пр.2.'!J28</f>
        <v>#REF!</v>
      </c>
      <c r="G106" s="344" t="e">
        <f>'ВЕД.СТ Пр.2.'!K28</f>
        <v>#REF!</v>
      </c>
      <c r="H106" s="344" t="e">
        <f>'ВЕД.СТ Пр.2.'!L28</f>
        <v>#REF!</v>
      </c>
      <c r="I106" s="345" t="e">
        <f>'ВЕД.СТ Пр.2.'!M28</f>
        <v>#REF!</v>
      </c>
    </row>
    <row r="107" spans="1:3" ht="14.25">
      <c r="A107" s="16"/>
      <c r="B107" s="16"/>
      <c r="C107" s="16"/>
    </row>
    <row r="108" spans="1:4" ht="15" hidden="1">
      <c r="A108" s="39"/>
      <c r="B108" s="39"/>
      <c r="C108" s="39"/>
      <c r="D108" s="452">
        <f>кв!D117</f>
        <v>6999.999999999996</v>
      </c>
    </row>
  </sheetData>
  <sheetProtection/>
  <mergeCells count="25">
    <mergeCell ref="A1:C1"/>
    <mergeCell ref="D4:E4"/>
    <mergeCell ref="D6:E6"/>
    <mergeCell ref="D7:E7"/>
    <mergeCell ref="D1:E1"/>
    <mergeCell ref="A18:E18"/>
    <mergeCell ref="D15:E15"/>
    <mergeCell ref="D16:E16"/>
    <mergeCell ref="H11:I11"/>
    <mergeCell ref="D12:E12"/>
    <mergeCell ref="F11:G11"/>
    <mergeCell ref="D9:E9"/>
    <mergeCell ref="D3:E3"/>
    <mergeCell ref="F19:F20"/>
    <mergeCell ref="H19:H20"/>
    <mergeCell ref="I19:I20"/>
    <mergeCell ref="D11:E11"/>
    <mergeCell ref="D10:E10"/>
    <mergeCell ref="G19:G20"/>
    <mergeCell ref="D2:E2"/>
    <mergeCell ref="D5:E5"/>
    <mergeCell ref="D8:E8"/>
    <mergeCell ref="A17:E17"/>
    <mergeCell ref="D13:E13"/>
    <mergeCell ref="D14:E14"/>
  </mergeCells>
  <printOptions/>
  <pageMargins left="0.24" right="0.21" top="0.36" bottom="0.5" header="0.38" footer="0.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7"/>
  <sheetViews>
    <sheetView view="pageBreakPreview" zoomScaleSheetLayoutView="100" zoomScalePageLayoutView="0" workbookViewId="0" topLeftCell="B13">
      <selection activeCell="P16" sqref="P16"/>
    </sheetView>
  </sheetViews>
  <sheetFormatPr defaultColWidth="9.00390625" defaultRowHeight="12.75"/>
  <cols>
    <col min="1" max="1" width="7.75390625" style="0" hidden="1" customWidth="1"/>
    <col min="2" max="2" width="7.00390625" style="1469" customWidth="1"/>
    <col min="3" max="3" width="50.25390625" style="0" customWidth="1"/>
    <col min="4" max="4" width="7.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9.00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>
      <c r="B1" s="3034" t="s">
        <v>1598</v>
      </c>
      <c r="C1" s="3035"/>
      <c r="D1" s="3035"/>
      <c r="E1" s="3035"/>
      <c r="F1" s="3035"/>
      <c r="G1" s="3035"/>
      <c r="H1" s="3035"/>
      <c r="I1" s="3035"/>
      <c r="J1" s="17"/>
      <c r="K1" s="17"/>
      <c r="L1" s="17"/>
      <c r="M1" s="17"/>
    </row>
    <row r="2" spans="2:13" ht="13.5" customHeight="1">
      <c r="B2" s="3033" t="str">
        <f>'Бюд.р.'!D115</f>
        <v>№ 02-03-01 от 09.01.2015</v>
      </c>
      <c r="C2" s="3033"/>
      <c r="D2" s="3033"/>
      <c r="E2" s="3033"/>
      <c r="F2" s="3033"/>
      <c r="G2" s="3033"/>
      <c r="H2" s="3033"/>
      <c r="I2" s="3033"/>
      <c r="J2" s="17"/>
      <c r="K2" s="17"/>
      <c r="L2" s="17"/>
      <c r="M2" s="17"/>
    </row>
    <row r="3" spans="2:13" ht="15.75">
      <c r="B3" s="3033" t="str">
        <f>'Бюд.р.'!D116</f>
        <v>№ 02-03-02 от 03.02.2014</v>
      </c>
      <c r="C3" s="3033"/>
      <c r="D3" s="3033"/>
      <c r="E3" s="3033"/>
      <c r="F3" s="3033"/>
      <c r="G3" s="3033"/>
      <c r="H3" s="3033"/>
      <c r="I3" s="3033"/>
      <c r="J3" s="17"/>
      <c r="K3" s="17"/>
      <c r="L3" s="17"/>
      <c r="M3" s="17"/>
    </row>
    <row r="4" spans="2:13" ht="15.75">
      <c r="B4" s="3033" t="str">
        <f>'Бюд.р.'!D117</f>
        <v>№ 02-03-03 от 19.02.2014</v>
      </c>
      <c r="C4" s="3033"/>
      <c r="D4" s="3033"/>
      <c r="E4" s="3033"/>
      <c r="F4" s="3033"/>
      <c r="G4" s="3033"/>
      <c r="H4" s="3033"/>
      <c r="I4" s="3033"/>
      <c r="J4" s="17"/>
      <c r="K4" s="17"/>
      <c r="L4" s="17"/>
      <c r="M4" s="17"/>
    </row>
    <row r="5" spans="2:13" ht="12" customHeight="1">
      <c r="B5" s="3033" t="str">
        <f>'Бюд.р.'!D118</f>
        <v>№ 02-03-04 от 28.02.2014</v>
      </c>
      <c r="C5" s="3033"/>
      <c r="D5" s="3033"/>
      <c r="E5" s="3033"/>
      <c r="F5" s="3033"/>
      <c r="G5" s="3033"/>
      <c r="H5" s="3033"/>
      <c r="I5" s="3033"/>
      <c r="J5" s="17"/>
      <c r="K5" s="17"/>
      <c r="L5" s="17"/>
      <c r="M5" s="17"/>
    </row>
    <row r="6" spans="2:13" ht="11.25" customHeight="1">
      <c r="B6" s="3033" t="str">
        <f>'Бюд.р.'!D119</f>
        <v>№ 02-03-05 от 12.03.2014</v>
      </c>
      <c r="C6" s="3033"/>
      <c r="D6" s="3033"/>
      <c r="E6" s="3033"/>
      <c r="F6" s="3033"/>
      <c r="G6" s="3033"/>
      <c r="H6" s="3033"/>
      <c r="I6" s="3033"/>
      <c r="J6" s="17"/>
      <c r="K6" s="17"/>
      <c r="L6" s="17"/>
      <c r="M6" s="17"/>
    </row>
    <row r="7" spans="2:13" ht="12" customHeight="1">
      <c r="B7" s="3033" t="str">
        <f>'Бюд.р.'!D120</f>
        <v>№ 02-03-06 от 27.03.2014</v>
      </c>
      <c r="C7" s="3033"/>
      <c r="D7" s="3033"/>
      <c r="E7" s="3033"/>
      <c r="F7" s="3033"/>
      <c r="G7" s="3033"/>
      <c r="H7" s="3033"/>
      <c r="I7" s="3033"/>
      <c r="J7" s="17"/>
      <c r="K7" s="17"/>
      <c r="L7" s="17"/>
      <c r="M7" s="17"/>
    </row>
    <row r="8" spans="2:13" ht="11.25" customHeight="1">
      <c r="B8" s="3033" t="str">
        <f>'Бюд.р.'!D121</f>
        <v>№ 02-03-07 от 23.04.2014</v>
      </c>
      <c r="C8" s="3033"/>
      <c r="D8" s="3033"/>
      <c r="E8" s="3033"/>
      <c r="F8" s="3033"/>
      <c r="G8" s="3033"/>
      <c r="H8" s="3033"/>
      <c r="I8" s="3033"/>
      <c r="J8" s="17"/>
      <c r="K8" s="17"/>
      <c r="L8" s="17"/>
      <c r="M8" s="17"/>
    </row>
    <row r="9" spans="2:13" ht="11.25" customHeight="1">
      <c r="B9" s="3033" t="str">
        <f>'Бюд.р.'!D122</f>
        <v>№ 02-03-08 от 14.05.2014</v>
      </c>
      <c r="C9" s="3033"/>
      <c r="D9" s="3033"/>
      <c r="E9" s="3033"/>
      <c r="F9" s="3033"/>
      <c r="G9" s="3033"/>
      <c r="H9" s="3033"/>
      <c r="I9" s="3033"/>
      <c r="J9" s="17"/>
      <c r="K9" s="17"/>
      <c r="L9" s="17"/>
      <c r="M9" s="17"/>
    </row>
    <row r="10" spans="2:13" ht="11.25" customHeight="1">
      <c r="B10" s="3033" t="str">
        <f>'Бюд.р.'!D123</f>
        <v>№ 02-03-09 от 23.06.2014</v>
      </c>
      <c r="C10" s="3033"/>
      <c r="D10" s="3033"/>
      <c r="E10" s="3033"/>
      <c r="F10" s="3033"/>
      <c r="G10" s="3033"/>
      <c r="H10" s="3033"/>
      <c r="I10" s="3033"/>
      <c r="J10" s="17"/>
      <c r="K10" s="17"/>
      <c r="L10" s="17"/>
      <c r="M10" s="17"/>
    </row>
    <row r="11" spans="2:13" ht="11.25" customHeight="1">
      <c r="B11" s="3033" t="str">
        <f>'Бюд.р.'!D124</f>
        <v>№ 02-03-10 от 27.06.2014</v>
      </c>
      <c r="C11" s="3033"/>
      <c r="D11" s="3033"/>
      <c r="E11" s="3033"/>
      <c r="F11" s="3033"/>
      <c r="G11" s="3033"/>
      <c r="H11" s="3033"/>
      <c r="I11" s="3033"/>
      <c r="J11" s="17"/>
      <c r="K11" s="17"/>
      <c r="L11" s="17"/>
      <c r="M11" s="17"/>
    </row>
    <row r="12" spans="1:13" ht="17.25" customHeight="1">
      <c r="A12" s="213"/>
      <c r="B12" s="3014" t="s">
        <v>1599</v>
      </c>
      <c r="C12" s="3014"/>
      <c r="D12" s="3014"/>
      <c r="E12" s="3014"/>
      <c r="F12" s="3014"/>
      <c r="G12" s="3014"/>
      <c r="H12" s="3014"/>
      <c r="I12" s="3014"/>
      <c r="J12" s="213"/>
      <c r="K12" s="213"/>
      <c r="L12" s="213"/>
      <c r="M12" s="213"/>
    </row>
    <row r="13" spans="1:13" ht="15.75" customHeight="1">
      <c r="A13" s="213"/>
      <c r="B13" s="3019" t="s">
        <v>1592</v>
      </c>
      <c r="C13" s="3019"/>
      <c r="D13" s="3019"/>
      <c r="E13" s="3019"/>
      <c r="F13" s="3019"/>
      <c r="G13" s="3019"/>
      <c r="H13" s="3019"/>
      <c r="I13" s="3019"/>
      <c r="J13" s="213"/>
      <c r="K13" s="213"/>
      <c r="L13" s="213"/>
      <c r="M13" s="213"/>
    </row>
    <row r="14" spans="1:13" ht="12.75" customHeight="1" thickBot="1">
      <c r="A14" s="213"/>
      <c r="B14" s="213"/>
      <c r="C14" s="3031" t="s">
        <v>299</v>
      </c>
      <c r="D14" s="3031"/>
      <c r="E14" s="3031"/>
      <c r="F14" s="3031"/>
      <c r="G14" s="3031"/>
      <c r="H14" s="3031"/>
      <c r="I14" s="3031"/>
      <c r="J14" s="446"/>
      <c r="K14" s="446"/>
      <c r="L14" s="446"/>
      <c r="M14" s="446"/>
    </row>
    <row r="15" spans="1:13" ht="39.75" thickBot="1">
      <c r="A15" s="94" t="s">
        <v>129</v>
      </c>
      <c r="B15" s="2331" t="s">
        <v>1065</v>
      </c>
      <c r="C15" s="2386" t="s">
        <v>300</v>
      </c>
      <c r="D15" s="2359" t="s">
        <v>532</v>
      </c>
      <c r="E15" s="2330" t="s">
        <v>313</v>
      </c>
      <c r="F15" s="2330" t="s">
        <v>311</v>
      </c>
      <c r="G15" s="2330" t="s">
        <v>131</v>
      </c>
      <c r="H15" s="2425" t="s">
        <v>312</v>
      </c>
      <c r="I15" s="2458" t="s">
        <v>354</v>
      </c>
      <c r="J15" s="375" t="s">
        <v>1040</v>
      </c>
      <c r="K15" s="376" t="s">
        <v>1041</v>
      </c>
      <c r="L15" s="376" t="s">
        <v>1020</v>
      </c>
      <c r="M15" s="412" t="s">
        <v>1021</v>
      </c>
    </row>
    <row r="16" spans="1:13" ht="13.5" thickBot="1">
      <c r="A16" s="180">
        <v>1</v>
      </c>
      <c r="B16" s="2464" t="s">
        <v>914</v>
      </c>
      <c r="C16" s="2465">
        <v>2</v>
      </c>
      <c r="D16" s="2466" t="s">
        <v>560</v>
      </c>
      <c r="E16" s="2467" t="s">
        <v>847</v>
      </c>
      <c r="F16" s="2467" t="s">
        <v>382</v>
      </c>
      <c r="G16" s="2467" t="s">
        <v>383</v>
      </c>
      <c r="H16" s="2468" t="s">
        <v>383</v>
      </c>
      <c r="I16" s="2469">
        <v>7</v>
      </c>
      <c r="J16" s="449">
        <v>8</v>
      </c>
      <c r="K16" s="450">
        <v>9</v>
      </c>
      <c r="L16" s="450">
        <v>10</v>
      </c>
      <c r="M16" s="451">
        <v>11</v>
      </c>
    </row>
    <row r="17" spans="1:13" ht="18" customHeight="1" thickBot="1">
      <c r="A17" s="180"/>
      <c r="B17" s="2489"/>
      <c r="C17" s="2490" t="str">
        <f>'ВЕД.СТ Пр.2.'!C19</f>
        <v>ИЗБИРАТЕЛЬНАЯ КОМИССИЯ МО МО ОЗЕРО ДОЛГОЕ</v>
      </c>
      <c r="D17" s="2491">
        <f>'ВЕД.СТ Пр.2.'!D19</f>
        <v>917</v>
      </c>
      <c r="E17" s="2492"/>
      <c r="F17" s="2492"/>
      <c r="G17" s="2492"/>
      <c r="H17" s="2493"/>
      <c r="I17" s="2494">
        <f>I18</f>
        <v>0</v>
      </c>
      <c r="J17" s="449"/>
      <c r="K17" s="450"/>
      <c r="L17" s="450"/>
      <c r="M17" s="451"/>
    </row>
    <row r="18" spans="1:13" ht="18" customHeight="1" thickBot="1">
      <c r="A18" s="180"/>
      <c r="B18" s="2501" t="s">
        <v>914</v>
      </c>
      <c r="C18" s="2502" t="str">
        <f>'Бюд.р.'!A9</f>
        <v>Обеспечение проведения выборов и референдумов</v>
      </c>
      <c r="D18" s="2503">
        <f>'Бюд.р.'!B9</f>
        <v>917</v>
      </c>
      <c r="E18" s="2549" t="s">
        <v>629</v>
      </c>
      <c r="F18" s="2504"/>
      <c r="G18" s="2504"/>
      <c r="H18" s="2505"/>
      <c r="I18" s="2506">
        <f>I19+I22</f>
        <v>0</v>
      </c>
      <c r="J18" s="449"/>
      <c r="K18" s="450"/>
      <c r="L18" s="450"/>
      <c r="M18" s="451"/>
    </row>
    <row r="19" spans="1:13" ht="24.75" thickBot="1">
      <c r="A19" s="223" t="s">
        <v>840</v>
      </c>
      <c r="B19" s="2210" t="s">
        <v>328</v>
      </c>
      <c r="C19" s="2244" t="str">
        <f>'ВЕД.СТ Пр.2.'!C23</f>
        <v>Проведение выборов в представительные органы муниципального образования</v>
      </c>
      <c r="D19" s="2235">
        <f>'ВЕД.СТ Пр.2.'!D23</f>
        <v>917</v>
      </c>
      <c r="E19" s="2194" t="s">
        <v>629</v>
      </c>
      <c r="F19" s="1951" t="str">
        <f>'ВЕД.СТ Пр.2.'!F23</f>
        <v>020 01 01</v>
      </c>
      <c r="G19" s="1951"/>
      <c r="H19" s="2007"/>
      <c r="I19" s="2016">
        <f>SUM(I20:I21)</f>
        <v>0</v>
      </c>
      <c r="J19" s="389"/>
      <c r="K19" s="255"/>
      <c r="L19" s="255"/>
      <c r="M19" s="413"/>
    </row>
    <row r="20" spans="1:13" ht="15.75">
      <c r="A20" s="2303"/>
      <c r="B20" s="2217" t="str">
        <f>'ВЕД.СТ Пр.2.'!B24</f>
        <v>1.1.1</v>
      </c>
      <c r="C20" s="2561" t="str">
        <f>'Бюд.р.'!A13</f>
        <v>Фонд оплаты труда и страховые взносы</v>
      </c>
      <c r="D20" s="2562">
        <f>'ВЕД.СТ Пр.2.'!D24</f>
        <v>917</v>
      </c>
      <c r="E20" s="2184" t="s">
        <v>629</v>
      </c>
      <c r="F20" s="1924" t="str">
        <f>'ВЕД.СТ Пр.2.'!F24</f>
        <v>020 01 01</v>
      </c>
      <c r="G20" s="1924">
        <f>'Бюд.р.'!F13</f>
        <v>121</v>
      </c>
      <c r="H20" s="1925"/>
      <c r="I20" s="2181">
        <f>'Бюд.р.'!H13</f>
        <v>0</v>
      </c>
      <c r="J20" s="389"/>
      <c r="K20" s="255"/>
      <c r="L20" s="255"/>
      <c r="M20" s="413"/>
    </row>
    <row r="21" spans="1:13" ht="16.5" customHeight="1">
      <c r="A21" s="2303"/>
      <c r="B21" s="2217" t="str">
        <f>'ВЕД.СТ Пр.2.'!B25</f>
        <v>1.1.2</v>
      </c>
      <c r="C21" s="2563" t="str">
        <f>'Бюд.р.'!A16</f>
        <v>Прочая закупка товаров, работ и услуг для муниципальных нужд</v>
      </c>
      <c r="D21" s="2562">
        <f>'ВЕД.СТ Пр.2.'!D25</f>
        <v>917</v>
      </c>
      <c r="E21" s="2184" t="s">
        <v>629</v>
      </c>
      <c r="F21" s="1924" t="str">
        <f>'ВЕД.СТ Пр.2.'!F25</f>
        <v>020 01 01 </v>
      </c>
      <c r="G21" s="1924">
        <f>'Бюд.р.'!F16</f>
        <v>244</v>
      </c>
      <c r="H21" s="1925"/>
      <c r="I21" s="2181">
        <f>'Бюд.р.'!H16</f>
        <v>0</v>
      </c>
      <c r="J21" s="389"/>
      <c r="K21" s="255"/>
      <c r="L21" s="255"/>
      <c r="M21" s="413"/>
    </row>
    <row r="22" spans="1:13" ht="23.25" customHeight="1">
      <c r="A22" s="2303"/>
      <c r="B22" s="2210" t="str">
        <f>'ВЕД.СТ Пр.2.'!B26</f>
        <v>1.2</v>
      </c>
      <c r="C22" s="2244" t="str">
        <f>'ВЕД.СТ Пр.2.'!C26</f>
        <v>Повышение правовой культуры избирателей и обучение организаторов выборов</v>
      </c>
      <c r="D22" s="2235">
        <f>'ВЕД.СТ Пр.2.'!D26</f>
        <v>917</v>
      </c>
      <c r="E22" s="2194" t="s">
        <v>629</v>
      </c>
      <c r="F22" s="1951" t="str">
        <f>'ВЕД.СТ Пр.2.'!F26</f>
        <v>020 01 03</v>
      </c>
      <c r="G22" s="1951"/>
      <c r="H22" s="2007"/>
      <c r="I22" s="2016">
        <f>I23</f>
        <v>0</v>
      </c>
      <c r="J22" s="389"/>
      <c r="K22" s="255"/>
      <c r="L22" s="255"/>
      <c r="M22" s="413"/>
    </row>
    <row r="23" spans="1:13" ht="15.75" customHeight="1" thickBot="1">
      <c r="A23" s="2303"/>
      <c r="B23" s="2217" t="str">
        <f>'ВЕД.СТ Пр.2.'!B27</f>
        <v>1.2.1</v>
      </c>
      <c r="C23" s="2563" t="str">
        <f>'Бюд.р.'!A28</f>
        <v>Прочая закупка товаров, работ и услуг для муниципальных нужд</v>
      </c>
      <c r="D23" s="2562">
        <f>'ВЕД.СТ Пр.2.'!D27</f>
        <v>917</v>
      </c>
      <c r="E23" s="2184" t="s">
        <v>629</v>
      </c>
      <c r="F23" s="1924" t="str">
        <f>'ВЕД.СТ Пр.2.'!F27</f>
        <v>020 01 03</v>
      </c>
      <c r="G23" s="1924">
        <f>'Бюд.р.'!F28</f>
        <v>244</v>
      </c>
      <c r="H23" s="1925"/>
      <c r="I23" s="2181">
        <f>'Бюд.р.'!H28</f>
        <v>0</v>
      </c>
      <c r="J23" s="389"/>
      <c r="K23" s="255"/>
      <c r="L23" s="255"/>
      <c r="M23" s="413"/>
    </row>
    <row r="24" spans="1:13" ht="15.75" hidden="1">
      <c r="A24" s="2303"/>
      <c r="B24" s="2332"/>
      <c r="C24" s="2388"/>
      <c r="D24" s="2360"/>
      <c r="E24" s="2305"/>
      <c r="F24" s="2305"/>
      <c r="G24" s="2305"/>
      <c r="H24" s="2426"/>
      <c r="I24" s="2306"/>
      <c r="J24" s="389"/>
      <c r="K24" s="255"/>
      <c r="L24" s="255"/>
      <c r="M24" s="413"/>
    </row>
    <row r="25" spans="1:13" ht="15.75" hidden="1">
      <c r="A25" s="2303"/>
      <c r="B25" s="2332"/>
      <c r="C25" s="2388"/>
      <c r="D25" s="2360"/>
      <c r="E25" s="2305"/>
      <c r="F25" s="2305"/>
      <c r="G25" s="2305"/>
      <c r="H25" s="2426"/>
      <c r="I25" s="2306"/>
      <c r="J25" s="389"/>
      <c r="K25" s="255"/>
      <c r="L25" s="255"/>
      <c r="M25" s="413"/>
    </row>
    <row r="26" spans="1:13" ht="40.5" customHeight="1" hidden="1" thickBot="1">
      <c r="A26" s="224" t="s">
        <v>133</v>
      </c>
      <c r="B26" s="2470"/>
      <c r="C26" s="2471"/>
      <c r="D26" s="2472"/>
      <c r="E26" s="2307"/>
      <c r="F26" s="2307"/>
      <c r="G26" s="2307"/>
      <c r="H26" s="2473"/>
      <c r="I26" s="2304"/>
      <c r="J26" s="390"/>
      <c r="K26" s="377"/>
      <c r="L26" s="377"/>
      <c r="M26" s="414"/>
    </row>
    <row r="27" spans="1:13" ht="23.25" customHeight="1" thickBot="1">
      <c r="A27" s="224"/>
      <c r="B27" s="2483"/>
      <c r="C27" s="2484" t="s">
        <v>112</v>
      </c>
      <c r="D27" s="2485" t="s">
        <v>113</v>
      </c>
      <c r="E27" s="2486"/>
      <c r="F27" s="2486"/>
      <c r="G27" s="2486"/>
      <c r="H27" s="2487"/>
      <c r="I27" s="2488">
        <f>I29+I37</f>
        <v>3428</v>
      </c>
      <c r="J27" s="391" t="e">
        <f>J28+J99+J134+J182+J186+J216+#REF!+J225</f>
        <v>#REF!</v>
      </c>
      <c r="K27" s="380" t="e">
        <f>K28+K99+K134+K182+K186+K216+#REF!+K225</f>
        <v>#REF!</v>
      </c>
      <c r="L27" s="380" t="e">
        <f>L28+L99+L134+L182+L186+L216+#REF!+L225</f>
        <v>#REF!</v>
      </c>
      <c r="M27" s="415" t="e">
        <f>M28+M99+M134+M182+M186+M216+#REF!+M225</f>
        <v>#REF!</v>
      </c>
    </row>
    <row r="28" spans="1:13" ht="14.25" customHeight="1" hidden="1" thickBot="1">
      <c r="A28" s="224"/>
      <c r="B28" s="2474" t="s">
        <v>840</v>
      </c>
      <c r="C28" s="2475" t="s">
        <v>132</v>
      </c>
      <c r="D28" s="2476" t="s">
        <v>113</v>
      </c>
      <c r="E28" s="2477" t="s">
        <v>545</v>
      </c>
      <c r="F28" s="2477"/>
      <c r="G28" s="2477"/>
      <c r="H28" s="2478"/>
      <c r="I28" s="2479">
        <f>I37+I29</f>
        <v>3428</v>
      </c>
      <c r="J28" s="399" t="e">
        <f>J29+J37+J64+J79</f>
        <v>#REF!</v>
      </c>
      <c r="K28" s="381" t="e">
        <f>K29+K37+K64+K79</f>
        <v>#REF!</v>
      </c>
      <c r="L28" s="381" t="e">
        <f>L29+L37+L64+L79</f>
        <v>#REF!</v>
      </c>
      <c r="M28" s="422" t="e">
        <f>M29+M37+M64+M79</f>
        <v>#REF!</v>
      </c>
    </row>
    <row r="29" spans="1:13" ht="37.5" customHeight="1">
      <c r="A29" s="224"/>
      <c r="B29" s="2507" t="s">
        <v>914</v>
      </c>
      <c r="C29" s="2508" t="s">
        <v>162</v>
      </c>
      <c r="D29" s="2509" t="s">
        <v>113</v>
      </c>
      <c r="E29" s="2510" t="s">
        <v>544</v>
      </c>
      <c r="F29" s="2510"/>
      <c r="G29" s="2510"/>
      <c r="H29" s="2511"/>
      <c r="I29" s="2512">
        <f>I30</f>
        <v>1117.2340000000002</v>
      </c>
      <c r="J29" s="392">
        <f aca="true" t="shared" si="0" ref="J29:M30">J30</f>
        <v>164.7</v>
      </c>
      <c r="K29" s="184">
        <f t="shared" si="0"/>
        <v>164.8</v>
      </c>
      <c r="L29" s="184">
        <f t="shared" si="0"/>
        <v>164.7</v>
      </c>
      <c r="M29" s="416">
        <f t="shared" si="0"/>
        <v>164.7</v>
      </c>
    </row>
    <row r="30" spans="1:13" ht="14.25" customHeight="1">
      <c r="A30" s="225" t="s">
        <v>328</v>
      </c>
      <c r="B30" s="2335" t="s">
        <v>328</v>
      </c>
      <c r="C30" s="2391" t="s">
        <v>547</v>
      </c>
      <c r="D30" s="2364" t="s">
        <v>113</v>
      </c>
      <c r="E30" s="1360" t="s">
        <v>544</v>
      </c>
      <c r="F30" s="1360" t="s">
        <v>548</v>
      </c>
      <c r="G30" s="1360"/>
      <c r="H30" s="1939"/>
      <c r="I30" s="1483">
        <f>I31</f>
        <v>1117.2340000000002</v>
      </c>
      <c r="J30" s="393">
        <f t="shared" si="0"/>
        <v>164.7</v>
      </c>
      <c r="K30" s="218">
        <f t="shared" si="0"/>
        <v>164.8</v>
      </c>
      <c r="L30" s="218">
        <f t="shared" si="0"/>
        <v>164.7</v>
      </c>
      <c r="M30" s="417">
        <f t="shared" si="0"/>
        <v>164.7</v>
      </c>
    </row>
    <row r="31" spans="1:13" ht="14.25" customHeight="1">
      <c r="A31" s="226" t="s">
        <v>239</v>
      </c>
      <c r="B31" s="1969" t="s">
        <v>239</v>
      </c>
      <c r="C31" s="2387" t="str">
        <f>'Бюд.р.'!A62</f>
        <v>Фонд оплаты труда и страховые взносы</v>
      </c>
      <c r="D31" s="2122" t="s">
        <v>113</v>
      </c>
      <c r="E31" s="1364" t="s">
        <v>544</v>
      </c>
      <c r="F31" s="1364" t="s">
        <v>548</v>
      </c>
      <c r="G31" s="1364" t="s">
        <v>1348</v>
      </c>
      <c r="H31" s="1739"/>
      <c r="I31" s="1484">
        <f>'Бюд.р.'!H60</f>
        <v>1117.2340000000002</v>
      </c>
      <c r="J31" s="394">
        <v>164.7</v>
      </c>
      <c r="K31" s="221">
        <v>164.8</v>
      </c>
      <c r="L31" s="221">
        <v>164.7</v>
      </c>
      <c r="M31" s="418">
        <v>164.7</v>
      </c>
    </row>
    <row r="32" spans="1:13" ht="24" customHeight="1" hidden="1">
      <c r="A32" s="227" t="s">
        <v>240</v>
      </c>
      <c r="B32" s="1968"/>
      <c r="C32" s="2391" t="s">
        <v>323</v>
      </c>
      <c r="D32" s="2364"/>
      <c r="E32" s="1367" t="s">
        <v>363</v>
      </c>
      <c r="F32" s="1367" t="s">
        <v>134</v>
      </c>
      <c r="G32" s="1367" t="s">
        <v>962</v>
      </c>
      <c r="H32" s="2429" t="s">
        <v>324</v>
      </c>
      <c r="I32" s="1485"/>
      <c r="J32" s="395"/>
      <c r="K32" s="269"/>
      <c r="L32" s="269"/>
      <c r="M32" s="382"/>
    </row>
    <row r="33" spans="1:13" ht="12.75" customHeight="1" hidden="1">
      <c r="A33" s="228" t="s">
        <v>241</v>
      </c>
      <c r="B33" s="1969"/>
      <c r="C33" s="2392" t="s">
        <v>342</v>
      </c>
      <c r="D33" s="2365"/>
      <c r="E33" s="1371" t="s">
        <v>363</v>
      </c>
      <c r="F33" s="1371" t="s">
        <v>134</v>
      </c>
      <c r="G33" s="1371" t="s">
        <v>962</v>
      </c>
      <c r="H33" s="2430" t="s">
        <v>327</v>
      </c>
      <c r="I33" s="1485"/>
      <c r="J33" s="395"/>
      <c r="K33" s="269"/>
      <c r="L33" s="269"/>
      <c r="M33" s="382"/>
    </row>
    <row r="34" spans="1:13" ht="12.75" customHeight="1" hidden="1">
      <c r="A34" s="228" t="s">
        <v>242</v>
      </c>
      <c r="B34" s="1969"/>
      <c r="C34" s="2393" t="s">
        <v>135</v>
      </c>
      <c r="D34" s="2366"/>
      <c r="E34" s="1375" t="s">
        <v>363</v>
      </c>
      <c r="F34" s="1375" t="s">
        <v>134</v>
      </c>
      <c r="G34" s="1375" t="s">
        <v>962</v>
      </c>
      <c r="H34" s="2431" t="s">
        <v>337</v>
      </c>
      <c r="I34" s="1485"/>
      <c r="J34" s="395"/>
      <c r="K34" s="269"/>
      <c r="L34" s="269"/>
      <c r="M34" s="382"/>
    </row>
    <row r="35" spans="1:13" ht="12.75" hidden="1">
      <c r="A35" s="228" t="s">
        <v>243</v>
      </c>
      <c r="B35" s="1969"/>
      <c r="C35" s="2393" t="s">
        <v>136</v>
      </c>
      <c r="D35" s="2366"/>
      <c r="E35" s="1375" t="s">
        <v>363</v>
      </c>
      <c r="F35" s="1375" t="s">
        <v>134</v>
      </c>
      <c r="G35" s="1375" t="s">
        <v>962</v>
      </c>
      <c r="H35" s="2431" t="s">
        <v>338</v>
      </c>
      <c r="I35" s="1485"/>
      <c r="J35" s="395"/>
      <c r="K35" s="269"/>
      <c r="L35" s="269"/>
      <c r="M35" s="382"/>
    </row>
    <row r="36" spans="1:13" ht="38.25" hidden="1">
      <c r="A36" s="224" t="s">
        <v>137</v>
      </c>
      <c r="B36" s="2336"/>
      <c r="C36" s="2394" t="s">
        <v>910</v>
      </c>
      <c r="D36" s="2361"/>
      <c r="E36" s="1379" t="s">
        <v>340</v>
      </c>
      <c r="F36" s="1379"/>
      <c r="G36" s="1379"/>
      <c r="H36" s="2432"/>
      <c r="I36" s="1485"/>
      <c r="J36" s="395"/>
      <c r="K36" s="269"/>
      <c r="L36" s="269"/>
      <c r="M36" s="382"/>
    </row>
    <row r="37" spans="1:13" ht="52.5" customHeight="1">
      <c r="A37" s="224"/>
      <c r="B37" s="2507" t="s">
        <v>1034</v>
      </c>
      <c r="C37" s="2513" t="s">
        <v>1180</v>
      </c>
      <c r="D37" s="2509" t="s">
        <v>113</v>
      </c>
      <c r="E37" s="2510" t="s">
        <v>562</v>
      </c>
      <c r="F37" s="2510"/>
      <c r="G37" s="2510"/>
      <c r="H37" s="2511"/>
      <c r="I37" s="2512">
        <f>I38+I53</f>
        <v>2310.766</v>
      </c>
      <c r="J37" s="392" t="e">
        <f>#REF!+J38</f>
        <v>#REF!</v>
      </c>
      <c r="K37" s="184" t="e">
        <f>#REF!+K38</f>
        <v>#REF!</v>
      </c>
      <c r="L37" s="184" t="e">
        <f>#REF!+L38</f>
        <v>#REF!</v>
      </c>
      <c r="M37" s="416" t="e">
        <f>#REF!+M38</f>
        <v>#REF!</v>
      </c>
    </row>
    <row r="38" spans="1:13" ht="28.5" customHeight="1">
      <c r="A38" s="225"/>
      <c r="B38" s="2336" t="s">
        <v>366</v>
      </c>
      <c r="C38" s="2395" t="s">
        <v>566</v>
      </c>
      <c r="D38" s="2367">
        <v>925</v>
      </c>
      <c r="E38" s="1382">
        <v>103</v>
      </c>
      <c r="F38" s="1383" t="s">
        <v>73</v>
      </c>
      <c r="G38" s="1382"/>
      <c r="H38" s="1939"/>
      <c r="I38" s="1486">
        <f>I39+I41</f>
        <v>1225.24</v>
      </c>
      <c r="J38" s="393">
        <f>J39+J41</f>
        <v>175.2</v>
      </c>
      <c r="K38" s="218">
        <f>K39+K41</f>
        <v>175</v>
      </c>
      <c r="L38" s="218">
        <f>L39+L41</f>
        <v>175.10000000000002</v>
      </c>
      <c r="M38" s="417">
        <f>M39+M41</f>
        <v>175</v>
      </c>
    </row>
    <row r="39" spans="1:13" ht="25.5" customHeight="1">
      <c r="A39" s="225"/>
      <c r="B39" s="2335" t="s">
        <v>244</v>
      </c>
      <c r="C39" s="2396" t="s">
        <v>74</v>
      </c>
      <c r="D39" s="2368">
        <v>925</v>
      </c>
      <c r="E39" s="2550" t="s">
        <v>562</v>
      </c>
      <c r="F39" s="1384" t="s">
        <v>75</v>
      </c>
      <c r="G39" s="1937"/>
      <c r="H39" s="2433"/>
      <c r="I39" s="1487">
        <f>I40</f>
        <v>960.64</v>
      </c>
      <c r="J39" s="393">
        <f>J40</f>
        <v>138.4</v>
      </c>
      <c r="K39" s="218">
        <f>K40</f>
        <v>138.3</v>
      </c>
      <c r="L39" s="218">
        <f>L40</f>
        <v>138.4</v>
      </c>
      <c r="M39" s="417">
        <f>M40</f>
        <v>138.3</v>
      </c>
    </row>
    <row r="40" spans="1:13" ht="12.75" customHeight="1">
      <c r="A40" s="225"/>
      <c r="B40" s="1969" t="s">
        <v>245</v>
      </c>
      <c r="C40" s="2387" t="str">
        <f>'Бюд.р.'!A70</f>
        <v>Фонд оплаты труда и страховые взносы</v>
      </c>
      <c r="D40" s="2369">
        <v>925</v>
      </c>
      <c r="E40" s="2551" t="s">
        <v>562</v>
      </c>
      <c r="F40" s="1386" t="s">
        <v>75</v>
      </c>
      <c r="G40" s="1386">
        <f>'Бюд.р.'!F70</f>
        <v>121</v>
      </c>
      <c r="H40" s="2434"/>
      <c r="I40" s="1488">
        <f>'Бюд.р.'!H70</f>
        <v>960.64</v>
      </c>
      <c r="J40" s="394">
        <v>138.4</v>
      </c>
      <c r="K40" s="221">
        <v>138.3</v>
      </c>
      <c r="L40" s="221">
        <v>138.4</v>
      </c>
      <c r="M40" s="418">
        <v>138.3</v>
      </c>
    </row>
    <row r="41" spans="1:13" ht="25.5" customHeight="1">
      <c r="A41" s="226" t="s">
        <v>118</v>
      </c>
      <c r="B41" s="2335" t="s">
        <v>612</v>
      </c>
      <c r="C41" s="2396" t="s">
        <v>1603</v>
      </c>
      <c r="D41" s="2368">
        <v>925</v>
      </c>
      <c r="E41" s="2550" t="s">
        <v>562</v>
      </c>
      <c r="F41" s="1384" t="s">
        <v>77</v>
      </c>
      <c r="G41" s="1384"/>
      <c r="H41" s="2433"/>
      <c r="I41" s="1487">
        <f>I47</f>
        <v>264.6</v>
      </c>
      <c r="J41" s="393">
        <f>J47</f>
        <v>36.8</v>
      </c>
      <c r="K41" s="218">
        <f>K47</f>
        <v>36.7</v>
      </c>
      <c r="L41" s="218">
        <f>L47</f>
        <v>36.7</v>
      </c>
      <c r="M41" s="417">
        <f>M47</f>
        <v>36.7</v>
      </c>
    </row>
    <row r="42" spans="1:13" ht="25.5" hidden="1">
      <c r="A42" s="227" t="s">
        <v>245</v>
      </c>
      <c r="B42" s="2337"/>
      <c r="C42" s="2397" t="s">
        <v>503</v>
      </c>
      <c r="D42" s="2370">
        <v>968</v>
      </c>
      <c r="E42" s="2552">
        <v>103</v>
      </c>
      <c r="F42" s="1014" t="s">
        <v>77</v>
      </c>
      <c r="G42" s="1014">
        <v>500</v>
      </c>
      <c r="H42" s="2430" t="s">
        <v>324</v>
      </c>
      <c r="I42" s="1485"/>
      <c r="J42" s="394"/>
      <c r="K42" s="221"/>
      <c r="L42" s="221"/>
      <c r="M42" s="418"/>
    </row>
    <row r="43" spans="1:13" ht="12.75" hidden="1">
      <c r="A43" s="228" t="s">
        <v>247</v>
      </c>
      <c r="B43" s="1969"/>
      <c r="C43" s="2392" t="s">
        <v>342</v>
      </c>
      <c r="D43" s="2365"/>
      <c r="E43" s="2323" t="s">
        <v>340</v>
      </c>
      <c r="F43" s="1371" t="s">
        <v>134</v>
      </c>
      <c r="G43" s="1371" t="s">
        <v>321</v>
      </c>
      <c r="H43" s="2430" t="s">
        <v>327</v>
      </c>
      <c r="I43" s="1485"/>
      <c r="J43" s="394"/>
      <c r="K43" s="221"/>
      <c r="L43" s="221"/>
      <c r="M43" s="418"/>
    </row>
    <row r="44" spans="1:13" ht="12.75" hidden="1">
      <c r="A44" s="228" t="s">
        <v>242</v>
      </c>
      <c r="B44" s="1969"/>
      <c r="C44" s="2393" t="s">
        <v>135</v>
      </c>
      <c r="D44" s="2366"/>
      <c r="E44" s="1879" t="s">
        <v>340</v>
      </c>
      <c r="F44" s="1375" t="s">
        <v>134</v>
      </c>
      <c r="G44" s="1375" t="s">
        <v>321</v>
      </c>
      <c r="H44" s="2431" t="s">
        <v>337</v>
      </c>
      <c r="I44" s="1485"/>
      <c r="J44" s="394"/>
      <c r="K44" s="221"/>
      <c r="L44" s="221"/>
      <c r="M44" s="418"/>
    </row>
    <row r="45" spans="1:13" ht="12.75" hidden="1">
      <c r="A45" s="228" t="s">
        <v>243</v>
      </c>
      <c r="B45" s="1969"/>
      <c r="C45" s="2393" t="s">
        <v>138</v>
      </c>
      <c r="D45" s="2366"/>
      <c r="E45" s="1879" t="s">
        <v>340</v>
      </c>
      <c r="F45" s="1375" t="s">
        <v>315</v>
      </c>
      <c r="G45" s="1375" t="s">
        <v>321</v>
      </c>
      <c r="H45" s="2431" t="s">
        <v>538</v>
      </c>
      <c r="I45" s="1485"/>
      <c r="J45" s="394"/>
      <c r="K45" s="221"/>
      <c r="L45" s="221"/>
      <c r="M45" s="418"/>
    </row>
    <row r="46" spans="1:13" ht="12.75" hidden="1">
      <c r="A46" s="228" t="s">
        <v>248</v>
      </c>
      <c r="B46" s="1969"/>
      <c r="C46" s="2393" t="s">
        <v>136</v>
      </c>
      <c r="D46" s="2366"/>
      <c r="E46" s="1879" t="s">
        <v>340</v>
      </c>
      <c r="F46" s="1375" t="s">
        <v>134</v>
      </c>
      <c r="G46" s="1375" t="s">
        <v>321</v>
      </c>
      <c r="H46" s="2431" t="s">
        <v>338</v>
      </c>
      <c r="I46" s="1485"/>
      <c r="J46" s="394"/>
      <c r="K46" s="221"/>
      <c r="L46" s="221"/>
      <c r="M46" s="418"/>
    </row>
    <row r="47" spans="1:13" ht="24" customHeight="1">
      <c r="A47" s="226" t="s">
        <v>368</v>
      </c>
      <c r="B47" s="1969" t="s">
        <v>246</v>
      </c>
      <c r="C47" s="2398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D47" s="2369">
        <v>925</v>
      </c>
      <c r="E47" s="2551" t="s">
        <v>562</v>
      </c>
      <c r="F47" s="1386" t="s">
        <v>77</v>
      </c>
      <c r="G47" s="1386">
        <f>'Бюд.р.'!F79</f>
        <v>123</v>
      </c>
      <c r="H47" s="2435"/>
      <c r="I47" s="1488">
        <f>'Бюд.р.'!H79</f>
        <v>264.6</v>
      </c>
      <c r="J47" s="394">
        <v>36.8</v>
      </c>
      <c r="K47" s="221">
        <v>36.7</v>
      </c>
      <c r="L47" s="221">
        <v>36.7</v>
      </c>
      <c r="M47" s="418">
        <v>36.7</v>
      </c>
    </row>
    <row r="48" spans="1:13" ht="24" hidden="1">
      <c r="A48" s="229" t="s">
        <v>246</v>
      </c>
      <c r="B48" s="1968"/>
      <c r="C48" s="2399" t="s">
        <v>323</v>
      </c>
      <c r="D48" s="2364"/>
      <c r="E48" s="2553" t="s">
        <v>340</v>
      </c>
      <c r="F48" s="1367" t="s">
        <v>134</v>
      </c>
      <c r="G48" s="1367" t="s">
        <v>911</v>
      </c>
      <c r="H48" s="2429" t="s">
        <v>324</v>
      </c>
      <c r="I48" s="1485"/>
      <c r="J48" s="395"/>
      <c r="K48" s="269"/>
      <c r="L48" s="269"/>
      <c r="M48" s="382"/>
    </row>
    <row r="49" spans="1:13" ht="12.75" hidden="1">
      <c r="A49" s="230" t="s">
        <v>247</v>
      </c>
      <c r="B49" s="1969"/>
      <c r="C49" s="2400" t="s">
        <v>342</v>
      </c>
      <c r="D49" s="2371"/>
      <c r="E49" s="2554" t="s">
        <v>340</v>
      </c>
      <c r="F49" s="1390" t="s">
        <v>134</v>
      </c>
      <c r="G49" s="1390" t="s">
        <v>911</v>
      </c>
      <c r="H49" s="2436" t="s">
        <v>327</v>
      </c>
      <c r="I49" s="1485"/>
      <c r="J49" s="395"/>
      <c r="K49" s="269"/>
      <c r="L49" s="269"/>
      <c r="M49" s="382"/>
    </row>
    <row r="50" spans="1:13" ht="12.75" hidden="1">
      <c r="A50" s="231" t="s">
        <v>242</v>
      </c>
      <c r="B50" s="2338"/>
      <c r="C50" s="2393" t="s">
        <v>135</v>
      </c>
      <c r="D50" s="2366"/>
      <c r="E50" s="1879" t="s">
        <v>340</v>
      </c>
      <c r="F50" s="1375" t="s">
        <v>134</v>
      </c>
      <c r="G50" s="1375" t="s">
        <v>911</v>
      </c>
      <c r="H50" s="2431" t="s">
        <v>337</v>
      </c>
      <c r="I50" s="1485"/>
      <c r="J50" s="395"/>
      <c r="K50" s="269"/>
      <c r="L50" s="269"/>
      <c r="M50" s="382"/>
    </row>
    <row r="51" spans="1:13" ht="12.75" hidden="1">
      <c r="A51" s="231" t="s">
        <v>248</v>
      </c>
      <c r="B51" s="2338"/>
      <c r="C51" s="2393" t="s">
        <v>139</v>
      </c>
      <c r="D51" s="2366"/>
      <c r="E51" s="1879" t="s">
        <v>340</v>
      </c>
      <c r="F51" s="1375" t="s">
        <v>134</v>
      </c>
      <c r="G51" s="1375" t="s">
        <v>911</v>
      </c>
      <c r="H51" s="2431" t="s">
        <v>338</v>
      </c>
      <c r="I51" s="1485"/>
      <c r="J51" s="395"/>
      <c r="K51" s="269"/>
      <c r="L51" s="269"/>
      <c r="M51" s="382"/>
    </row>
    <row r="52" spans="1:13" ht="51.75" customHeight="1" hidden="1" thickBot="1">
      <c r="A52" s="232" t="s">
        <v>309</v>
      </c>
      <c r="B52" s="2336"/>
      <c r="C52" s="2394" t="s">
        <v>569</v>
      </c>
      <c r="D52" s="2361"/>
      <c r="E52" s="2555" t="s">
        <v>339</v>
      </c>
      <c r="F52" s="1379"/>
      <c r="G52" s="1379"/>
      <c r="H52" s="2432"/>
      <c r="I52" s="1485"/>
      <c r="J52" s="395"/>
      <c r="K52" s="269"/>
      <c r="L52" s="269"/>
      <c r="M52" s="382"/>
    </row>
    <row r="53" spans="1:13" ht="24.75" customHeight="1">
      <c r="A53" s="232"/>
      <c r="B53" s="2335" t="s">
        <v>254</v>
      </c>
      <c r="C53" s="2395" t="s">
        <v>72</v>
      </c>
      <c r="D53" s="2367">
        <v>925</v>
      </c>
      <c r="E53" s="2556" t="s">
        <v>562</v>
      </c>
      <c r="F53" s="1382" t="s">
        <v>563</v>
      </c>
      <c r="G53" s="1382"/>
      <c r="H53" s="1939"/>
      <c r="I53" s="1486">
        <f>SUM(I54:I56)</f>
        <v>1085.526</v>
      </c>
      <c r="J53" s="395"/>
      <c r="K53" s="269"/>
      <c r="L53" s="269"/>
      <c r="M53" s="382"/>
    </row>
    <row r="54" spans="1:13" ht="14.25" customHeight="1">
      <c r="A54" s="232"/>
      <c r="B54" s="2339" t="s">
        <v>165</v>
      </c>
      <c r="C54" s="2387" t="str">
        <f>'Бюд.р.'!A84</f>
        <v>Фонд оплаты труда и страховые взносы</v>
      </c>
      <c r="D54" s="2369">
        <v>925</v>
      </c>
      <c r="E54" s="2551" t="s">
        <v>562</v>
      </c>
      <c r="F54" s="1386" t="str">
        <f>'Бюд.р.'!D84</f>
        <v>002  04 00</v>
      </c>
      <c r="G54" s="1386">
        <f>'Бюд.р.'!F84</f>
        <v>121</v>
      </c>
      <c r="H54" s="2434"/>
      <c r="I54" s="1488">
        <f>'Бюд.р.'!H84</f>
        <v>894.767</v>
      </c>
      <c r="J54" s="395"/>
      <c r="K54" s="269"/>
      <c r="L54" s="269"/>
      <c r="M54" s="382"/>
    </row>
    <row r="55" spans="1:13" ht="15.75" customHeight="1">
      <c r="A55" s="232"/>
      <c r="B55" s="2339" t="s">
        <v>1255</v>
      </c>
      <c r="C55" s="2398" t="str">
        <f>'Бюд.р.'!A90</f>
        <v>Прочая закупка товаров, работ и услуг для муниципальных нужд</v>
      </c>
      <c r="D55" s="2369">
        <v>925</v>
      </c>
      <c r="E55" s="2551" t="s">
        <v>562</v>
      </c>
      <c r="F55" s="1386" t="str">
        <f>'Бюд.р.'!D90</f>
        <v>002 04 00</v>
      </c>
      <c r="G55" s="1386">
        <f>'Бюд.р.'!F90</f>
        <v>244</v>
      </c>
      <c r="H55" s="2434"/>
      <c r="I55" s="1488">
        <f>'Бюд.р.'!H90</f>
        <v>187.56</v>
      </c>
      <c r="J55" s="395"/>
      <c r="K55" s="269"/>
      <c r="L55" s="269"/>
      <c r="M55" s="382"/>
    </row>
    <row r="56" spans="1:13" ht="15.75" customHeight="1" thickBot="1">
      <c r="A56" s="232"/>
      <c r="B56" s="2339" t="s">
        <v>1256</v>
      </c>
      <c r="C56" s="2398" t="s">
        <v>1248</v>
      </c>
      <c r="D56" s="2369">
        <v>925</v>
      </c>
      <c r="E56" s="2551" t="s">
        <v>562</v>
      </c>
      <c r="F56" s="1386" t="s">
        <v>563</v>
      </c>
      <c r="G56" s="1386">
        <f>'Бюд.р.'!F100</f>
        <v>852</v>
      </c>
      <c r="H56" s="2434"/>
      <c r="I56" s="1488">
        <f>'Бюд.р.'!H100</f>
        <v>3.199</v>
      </c>
      <c r="J56" s="395"/>
      <c r="K56" s="269"/>
      <c r="L56" s="269"/>
      <c r="M56" s="382"/>
    </row>
    <row r="57" spans="1:13" ht="15.75" customHeight="1" hidden="1">
      <c r="A57" s="232"/>
      <c r="B57" s="2340" t="s">
        <v>841</v>
      </c>
      <c r="C57" s="2401" t="s">
        <v>317</v>
      </c>
      <c r="D57" s="2372">
        <v>925</v>
      </c>
      <c r="E57" s="2557">
        <v>700</v>
      </c>
      <c r="F57" s="2317"/>
      <c r="G57" s="2317"/>
      <c r="H57" s="2437"/>
      <c r="I57" s="2460">
        <f>I60</f>
        <v>0</v>
      </c>
      <c r="J57" s="395"/>
      <c r="K57" s="269"/>
      <c r="L57" s="269"/>
      <c r="M57" s="382"/>
    </row>
    <row r="58" spans="1:13" ht="27" customHeight="1" hidden="1">
      <c r="A58" s="232"/>
      <c r="B58" s="2514">
        <v>3</v>
      </c>
      <c r="C58" s="2515" t="s">
        <v>1322</v>
      </c>
      <c r="D58" s="2516">
        <v>925</v>
      </c>
      <c r="E58" s="2558" t="s">
        <v>1323</v>
      </c>
      <c r="F58" s="2517"/>
      <c r="G58" s="2517"/>
      <c r="H58" s="2518"/>
      <c r="I58" s="2519">
        <f>I59</f>
        <v>0</v>
      </c>
      <c r="J58" s="395"/>
      <c r="K58" s="269"/>
      <c r="L58" s="269"/>
      <c r="M58" s="382"/>
    </row>
    <row r="59" spans="1:13" ht="15.75" customHeight="1" hidden="1">
      <c r="A59" s="232"/>
      <c r="B59" s="2210" t="s">
        <v>1400</v>
      </c>
      <c r="C59" s="2402" t="s">
        <v>1357</v>
      </c>
      <c r="D59" s="2373">
        <v>925</v>
      </c>
      <c r="E59" s="2550" t="s">
        <v>1323</v>
      </c>
      <c r="F59" s="882" t="s">
        <v>1329</v>
      </c>
      <c r="G59" s="882"/>
      <c r="H59" s="2438"/>
      <c r="I59" s="2016">
        <f>I60</f>
        <v>0</v>
      </c>
      <c r="J59" s="395"/>
      <c r="K59" s="269"/>
      <c r="L59" s="269"/>
      <c r="M59" s="382"/>
    </row>
    <row r="60" spans="1:13" ht="46.5" customHeight="1" hidden="1">
      <c r="A60" s="232"/>
      <c r="B60" s="2341" t="s">
        <v>252</v>
      </c>
      <c r="C60" s="2403" t="s">
        <v>1399</v>
      </c>
      <c r="D60" s="1832">
        <v>925</v>
      </c>
      <c r="E60" s="2194" t="s">
        <v>1323</v>
      </c>
      <c r="F60" s="1831" t="s">
        <v>1331</v>
      </c>
      <c r="G60" s="1831"/>
      <c r="H60" s="2438"/>
      <c r="I60" s="2016">
        <f>I61</f>
        <v>0</v>
      </c>
      <c r="J60" s="395"/>
      <c r="K60" s="269"/>
      <c r="L60" s="269"/>
      <c r="M60" s="382"/>
    </row>
    <row r="61" spans="1:13" ht="15.75" customHeight="1" hidden="1" thickBot="1">
      <c r="A61" s="232"/>
      <c r="B61" s="1971" t="s">
        <v>905</v>
      </c>
      <c r="C61" s="2480" t="s">
        <v>1332</v>
      </c>
      <c r="D61" s="2481">
        <v>925</v>
      </c>
      <c r="E61" s="2559" t="s">
        <v>1323</v>
      </c>
      <c r="F61" s="1028" t="s">
        <v>1331</v>
      </c>
      <c r="G61" s="1028">
        <v>244</v>
      </c>
      <c r="H61" s="2482"/>
      <c r="I61" s="1451">
        <v>0</v>
      </c>
      <c r="J61" s="395"/>
      <c r="K61" s="269"/>
      <c r="L61" s="269"/>
      <c r="M61" s="382"/>
    </row>
    <row r="62" spans="1:13" ht="18.75" customHeight="1" thickBot="1">
      <c r="A62" s="232"/>
      <c r="B62" s="2495"/>
      <c r="C62" s="2496" t="s">
        <v>546</v>
      </c>
      <c r="D62" s="2497" t="s">
        <v>747</v>
      </c>
      <c r="E62" s="2498"/>
      <c r="F62" s="2498"/>
      <c r="G62" s="2498"/>
      <c r="H62" s="2499"/>
      <c r="I62" s="2500" t="e">
        <f>I63+I99+I124+I134+I182+I186+I216+I225+I245+I251</f>
        <v>#REF!</v>
      </c>
      <c r="J62" s="395"/>
      <c r="K62" s="269"/>
      <c r="L62" s="269"/>
      <c r="M62" s="382"/>
    </row>
    <row r="63" spans="1:13" ht="15.75" customHeight="1" hidden="1" thickBot="1">
      <c r="A63" s="232"/>
      <c r="B63" s="2474" t="s">
        <v>840</v>
      </c>
      <c r="C63" s="2475" t="s">
        <v>132</v>
      </c>
      <c r="D63" s="2476" t="s">
        <v>747</v>
      </c>
      <c r="E63" s="2477" t="s">
        <v>545</v>
      </c>
      <c r="F63" s="2477"/>
      <c r="G63" s="2477"/>
      <c r="H63" s="2478"/>
      <c r="I63" s="2479">
        <f>I64+I76+I79</f>
        <v>31575.778</v>
      </c>
      <c r="J63" s="395"/>
      <c r="K63" s="269"/>
      <c r="L63" s="269"/>
      <c r="M63" s="382"/>
    </row>
    <row r="64" spans="1:13" ht="64.5" customHeight="1">
      <c r="A64" s="232"/>
      <c r="B64" s="2507" t="s">
        <v>847</v>
      </c>
      <c r="C64" s="2513" t="s">
        <v>1181</v>
      </c>
      <c r="D64" s="2509" t="s">
        <v>747</v>
      </c>
      <c r="E64" s="2510" t="s">
        <v>564</v>
      </c>
      <c r="F64" s="2510"/>
      <c r="G64" s="2510"/>
      <c r="H64" s="2511"/>
      <c r="I64" s="2512">
        <f>I65+I67</f>
        <v>26078.6</v>
      </c>
      <c r="J64" s="392" t="e">
        <f>J68+J75</f>
        <v>#REF!</v>
      </c>
      <c r="K64" s="184" t="e">
        <f>K68+K75</f>
        <v>#REF!</v>
      </c>
      <c r="L64" s="184" t="e">
        <f>L68+L75</f>
        <v>#REF!</v>
      </c>
      <c r="M64" s="416" t="e">
        <f>M68+M75</f>
        <v>#REF!</v>
      </c>
    </row>
    <row r="65" spans="1:13" ht="14.25" customHeight="1">
      <c r="A65" s="232"/>
      <c r="B65" s="2336" t="s">
        <v>848</v>
      </c>
      <c r="C65" s="2391" t="s">
        <v>117</v>
      </c>
      <c r="D65" s="2364" t="s">
        <v>747</v>
      </c>
      <c r="E65" s="1360" t="s">
        <v>564</v>
      </c>
      <c r="F65" s="1360" t="s">
        <v>565</v>
      </c>
      <c r="G65" s="2318"/>
      <c r="H65" s="2439"/>
      <c r="I65" s="1486">
        <f>I66</f>
        <v>1117.234</v>
      </c>
      <c r="J65" s="392"/>
      <c r="K65" s="184"/>
      <c r="L65" s="184"/>
      <c r="M65" s="416"/>
    </row>
    <row r="66" spans="1:13" ht="14.25" customHeight="1">
      <c r="A66" s="232"/>
      <c r="B66" s="1969" t="s">
        <v>523</v>
      </c>
      <c r="C66" s="2387" t="str">
        <f>'Бюд.р.'!A153</f>
        <v>Фонд оплаты труда и страховые взносы</v>
      </c>
      <c r="D66" s="2122" t="s">
        <v>747</v>
      </c>
      <c r="E66" s="1364" t="s">
        <v>564</v>
      </c>
      <c r="F66" s="1364" t="s">
        <v>565</v>
      </c>
      <c r="G66" s="1364">
        <f>'Бюд.р.'!F153</f>
        <v>121</v>
      </c>
      <c r="H66" s="2439"/>
      <c r="I66" s="1488">
        <f>'Бюд.р.'!H153</f>
        <v>1117.234</v>
      </c>
      <c r="J66" s="392"/>
      <c r="K66" s="184"/>
      <c r="L66" s="184"/>
      <c r="M66" s="416"/>
    </row>
    <row r="67" spans="1:13" ht="14.25" customHeight="1">
      <c r="A67" s="232"/>
      <c r="B67" s="2335" t="s">
        <v>849</v>
      </c>
      <c r="C67" s="2396" t="s">
        <v>1265</v>
      </c>
      <c r="D67" s="2368">
        <v>968</v>
      </c>
      <c r="E67" s="2550" t="s">
        <v>564</v>
      </c>
      <c r="F67" s="1384" t="s">
        <v>79</v>
      </c>
      <c r="G67" s="1938"/>
      <c r="H67" s="2433"/>
      <c r="I67" s="1487">
        <f>I68+I74</f>
        <v>24961.365999999998</v>
      </c>
      <c r="J67" s="392"/>
      <c r="K67" s="184"/>
      <c r="L67" s="184"/>
      <c r="M67" s="416"/>
    </row>
    <row r="68" spans="1:13" ht="33.75" customHeight="1">
      <c r="A68" s="225" t="s">
        <v>316</v>
      </c>
      <c r="B68" s="1968" t="s">
        <v>850</v>
      </c>
      <c r="C68" s="2391" t="s">
        <v>82</v>
      </c>
      <c r="D68" s="2375" t="s">
        <v>747</v>
      </c>
      <c r="E68" s="1398" t="s">
        <v>564</v>
      </c>
      <c r="F68" s="1398" t="s">
        <v>80</v>
      </c>
      <c r="G68" s="1398"/>
      <c r="H68" s="1739"/>
      <c r="I68" s="1490">
        <f>'Бюд.р.'!H158</f>
        <v>24955.766</v>
      </c>
      <c r="J68" s="393">
        <f>SUM(J69:J69)</f>
        <v>2691.8</v>
      </c>
      <c r="K68" s="218">
        <f>SUM(K69:K69)</f>
        <v>2768.6</v>
      </c>
      <c r="L68" s="218">
        <f>SUM(L69:L69)</f>
        <v>4207.1</v>
      </c>
      <c r="M68" s="417">
        <f>SUM(M69:M69)</f>
        <v>2727.5</v>
      </c>
    </row>
    <row r="69" spans="1:13" ht="12.75" customHeight="1">
      <c r="A69" s="225"/>
      <c r="B69" s="1969" t="s">
        <v>964</v>
      </c>
      <c r="C69" s="2387" t="str">
        <f>'Бюд.р.'!A160</f>
        <v>Фонд оплаты труда и страховые взносы</v>
      </c>
      <c r="D69" s="2369">
        <v>968</v>
      </c>
      <c r="E69" s="2551" t="s">
        <v>564</v>
      </c>
      <c r="F69" s="1386" t="s">
        <v>80</v>
      </c>
      <c r="G69" s="1386">
        <f>'Бюд.р.'!F160</f>
        <v>121</v>
      </c>
      <c r="H69" s="1750"/>
      <c r="I69" s="1488">
        <f>'Бюд.р.'!H160</f>
        <v>19630.689</v>
      </c>
      <c r="J69" s="394">
        <v>2691.8</v>
      </c>
      <c r="K69" s="221">
        <v>2768.6</v>
      </c>
      <c r="L69" s="221">
        <v>4207.1</v>
      </c>
      <c r="M69" s="418">
        <v>2727.5</v>
      </c>
    </row>
    <row r="70" spans="1:13" ht="12.75" customHeight="1">
      <c r="A70" s="225"/>
      <c r="B70" s="1969" t="s">
        <v>1401</v>
      </c>
      <c r="C70" s="2398" t="s">
        <v>1249</v>
      </c>
      <c r="D70" s="2369">
        <v>968</v>
      </c>
      <c r="E70" s="2551" t="s">
        <v>564</v>
      </c>
      <c r="F70" s="1386" t="s">
        <v>80</v>
      </c>
      <c r="G70" s="1386">
        <v>240</v>
      </c>
      <c r="H70" s="1750"/>
      <c r="I70" s="1488">
        <f>'Бюд.р.'!H165</f>
        <v>5237.8820000000005</v>
      </c>
      <c r="J70" s="394"/>
      <c r="K70" s="221"/>
      <c r="L70" s="221"/>
      <c r="M70" s="418"/>
    </row>
    <row r="71" spans="1:13" ht="24" customHeight="1">
      <c r="A71" s="225"/>
      <c r="B71" s="1969" t="s">
        <v>242</v>
      </c>
      <c r="C71" s="2398" t="str">
        <f>'Бюд.р.'!A166</f>
        <v>Закупка товаров, работ, услуг в сфере информационно-коммуникационных технологий</v>
      </c>
      <c r="D71" s="2369">
        <f>'Бюд.р.'!B166</f>
        <v>968</v>
      </c>
      <c r="E71" s="2551" t="s">
        <v>564</v>
      </c>
      <c r="F71" s="1386" t="str">
        <f>'Бюд.р.'!D166</f>
        <v>002  06 01</v>
      </c>
      <c r="G71" s="1386">
        <f>'Бюд.р.'!F166</f>
        <v>242</v>
      </c>
      <c r="H71" s="1750"/>
      <c r="I71" s="1488">
        <f>'Бюд.р.'!H166</f>
        <v>3011.25</v>
      </c>
      <c r="J71" s="394"/>
      <c r="K71" s="221"/>
      <c r="L71" s="221"/>
      <c r="M71" s="418"/>
    </row>
    <row r="72" spans="1:13" ht="12.75" customHeight="1">
      <c r="A72" s="225"/>
      <c r="B72" s="1969" t="s">
        <v>243</v>
      </c>
      <c r="C72" s="2398" t="str">
        <f>'Бюд.р.'!A175</f>
        <v>Прочая закупка товаров, работ и услуг для муниципальных нужд</v>
      </c>
      <c r="D72" s="2369">
        <f>'Бюд.р.'!B175</f>
        <v>968</v>
      </c>
      <c r="E72" s="2551" t="s">
        <v>564</v>
      </c>
      <c r="F72" s="1386" t="str">
        <f>'Бюд.р.'!D175</f>
        <v>002  06 01</v>
      </c>
      <c r="G72" s="1386">
        <f>'Бюд.р.'!F175</f>
        <v>244</v>
      </c>
      <c r="H72" s="1750"/>
      <c r="I72" s="1488">
        <f>'Бюд.р.'!H175</f>
        <v>2226.632</v>
      </c>
      <c r="J72" s="394"/>
      <c r="K72" s="221"/>
      <c r="L72" s="221"/>
      <c r="M72" s="418"/>
    </row>
    <row r="73" spans="1:13" ht="12.75" customHeight="1">
      <c r="A73" s="225"/>
      <c r="B73" s="1969" t="s">
        <v>1402</v>
      </c>
      <c r="C73" s="2398" t="str">
        <f>'Бюд.р.'!A202</f>
        <v>Уплата налога на имущество организаций и земельного налога</v>
      </c>
      <c r="D73" s="2369">
        <v>968</v>
      </c>
      <c r="E73" s="2551" t="s">
        <v>564</v>
      </c>
      <c r="F73" s="1386" t="s">
        <v>80</v>
      </c>
      <c r="G73" s="1386">
        <f>'Бюд.р.'!F202</f>
        <v>851</v>
      </c>
      <c r="H73" s="1750"/>
      <c r="I73" s="1488">
        <f>'Бюд.р.'!H202</f>
        <v>20.6</v>
      </c>
      <c r="J73" s="394"/>
      <c r="K73" s="221"/>
      <c r="L73" s="221"/>
      <c r="M73" s="418"/>
    </row>
    <row r="74" spans="1:13" ht="34.5" customHeight="1">
      <c r="A74" s="225"/>
      <c r="B74" s="1972" t="s">
        <v>1403</v>
      </c>
      <c r="C74" s="2395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D74" s="2376">
        <v>968</v>
      </c>
      <c r="E74" s="2560" t="s">
        <v>564</v>
      </c>
      <c r="F74" s="1401" t="str">
        <f>'Бюд.р.'!D208</f>
        <v>002  80 10</v>
      </c>
      <c r="G74" s="1401"/>
      <c r="H74" s="1739"/>
      <c r="I74" s="1491">
        <f>I75</f>
        <v>5.6</v>
      </c>
      <c r="J74" s="394"/>
      <c r="K74" s="221"/>
      <c r="L74" s="221"/>
      <c r="M74" s="418"/>
    </row>
    <row r="75" spans="1:13" ht="16.5" customHeight="1">
      <c r="A75" s="226" t="s">
        <v>252</v>
      </c>
      <c r="B75" s="1969" t="s">
        <v>1404</v>
      </c>
      <c r="C75" s="2398" t="str">
        <f>'Бюд.р.'!A210</f>
        <v>Прочая закупка товаров, работ и услуг для муниципальных нужд</v>
      </c>
      <c r="D75" s="2369">
        <v>968</v>
      </c>
      <c r="E75" s="2551" t="s">
        <v>564</v>
      </c>
      <c r="F75" s="1386" t="str">
        <f>'Бюд.р.'!D210</f>
        <v>002  80 10</v>
      </c>
      <c r="G75" s="1386">
        <f>'Бюд.р.'!F210</f>
        <v>244</v>
      </c>
      <c r="H75" s="1750"/>
      <c r="I75" s="1488">
        <f>'Бюд.р.'!H210</f>
        <v>5.6</v>
      </c>
      <c r="J75" s="393" t="e">
        <f>#REF!</f>
        <v>#REF!</v>
      </c>
      <c r="K75" s="218" t="e">
        <f>#REF!</f>
        <v>#REF!</v>
      </c>
      <c r="L75" s="218" t="e">
        <f>#REF!</f>
        <v>#REF!</v>
      </c>
      <c r="M75" s="417" t="e">
        <f>#REF!</f>
        <v>#REF!</v>
      </c>
    </row>
    <row r="76" spans="1:13" ht="12.75">
      <c r="A76" s="229" t="s">
        <v>905</v>
      </c>
      <c r="B76" s="2507" t="s">
        <v>382</v>
      </c>
      <c r="C76" s="2520" t="s">
        <v>40</v>
      </c>
      <c r="D76" s="2509">
        <v>968</v>
      </c>
      <c r="E76" s="2558" t="s">
        <v>1600</v>
      </c>
      <c r="F76" s="2510"/>
      <c r="G76" s="2510"/>
      <c r="H76" s="2521"/>
      <c r="I76" s="2512">
        <f>I77</f>
        <v>3659.788</v>
      </c>
      <c r="J76" s="394"/>
      <c r="K76" s="221"/>
      <c r="L76" s="221"/>
      <c r="M76" s="418"/>
    </row>
    <row r="77" spans="1:13" ht="12.75">
      <c r="A77" s="230" t="s">
        <v>507</v>
      </c>
      <c r="B77" s="2335" t="s">
        <v>908</v>
      </c>
      <c r="C77" s="2397" t="s">
        <v>41</v>
      </c>
      <c r="D77" s="2367">
        <v>968</v>
      </c>
      <c r="E77" s="2556" t="s">
        <v>1600</v>
      </c>
      <c r="F77" s="1382" t="str">
        <f>'ВЕД.СТ Пр.2.'!F69</f>
        <v>070 01 00</v>
      </c>
      <c r="G77" s="1382"/>
      <c r="H77" s="2440"/>
      <c r="I77" s="1487">
        <f>I78</f>
        <v>3659.788</v>
      </c>
      <c r="J77" s="394"/>
      <c r="K77" s="221"/>
      <c r="L77" s="221"/>
      <c r="M77" s="418"/>
    </row>
    <row r="78" spans="1:13" ht="12.75">
      <c r="A78" s="230" t="s">
        <v>242</v>
      </c>
      <c r="B78" s="1969" t="s">
        <v>119</v>
      </c>
      <c r="C78" s="2398" t="s">
        <v>1250</v>
      </c>
      <c r="D78" s="2369">
        <v>968</v>
      </c>
      <c r="E78" s="2551" t="s">
        <v>1600</v>
      </c>
      <c r="F78" s="1386" t="str">
        <f>'Бюд.р.'!D223</f>
        <v>070 01 01</v>
      </c>
      <c r="G78" s="1386">
        <f>'Бюд.р.'!F223</f>
        <v>870</v>
      </c>
      <c r="H78" s="2435"/>
      <c r="I78" s="1488">
        <f>'Бюд.р.'!H223</f>
        <v>3659.788</v>
      </c>
      <c r="J78" s="394"/>
      <c r="K78" s="221"/>
      <c r="L78" s="221"/>
      <c r="M78" s="418"/>
    </row>
    <row r="79" spans="1:13" ht="12" customHeight="1">
      <c r="A79" s="230"/>
      <c r="B79" s="2507" t="s">
        <v>383</v>
      </c>
      <c r="C79" s="2513" t="s">
        <v>498</v>
      </c>
      <c r="D79" s="2509" t="s">
        <v>747</v>
      </c>
      <c r="E79" s="2510" t="s">
        <v>1184</v>
      </c>
      <c r="F79" s="2522"/>
      <c r="G79" s="2522"/>
      <c r="H79" s="2523"/>
      <c r="I79" s="2512">
        <f>'Бюд.р.'!H226</f>
        <v>1837.3899999999999</v>
      </c>
      <c r="J79" s="390" t="e">
        <f>J80+J82+J84+#REF!</f>
        <v>#REF!</v>
      </c>
      <c r="K79" s="377" t="e">
        <f>K80+K82+K84+#REF!</f>
        <v>#REF!</v>
      </c>
      <c r="L79" s="377" t="e">
        <f>L80+L82+L84+#REF!</f>
        <v>#REF!</v>
      </c>
      <c r="M79" s="414" t="e">
        <f>M80+M82+M84+#REF!</f>
        <v>#REF!</v>
      </c>
    </row>
    <row r="80" spans="1:13" ht="34.5" customHeight="1">
      <c r="A80" s="230"/>
      <c r="B80" s="2335" t="s">
        <v>909</v>
      </c>
      <c r="C80" s="2395" t="s">
        <v>1268</v>
      </c>
      <c r="D80" s="2364" t="s">
        <v>747</v>
      </c>
      <c r="E80" s="1360" t="s">
        <v>1184</v>
      </c>
      <c r="F80" s="1403" t="str">
        <f>F81</f>
        <v>090 01 00</v>
      </c>
      <c r="G80" s="1360"/>
      <c r="H80" s="1941"/>
      <c r="I80" s="1486">
        <f>I81</f>
        <v>109.65</v>
      </c>
      <c r="J80" s="393">
        <f>J81</f>
        <v>0</v>
      </c>
      <c r="K80" s="218">
        <f>K81</f>
        <v>0</v>
      </c>
      <c r="L80" s="218">
        <f>L81</f>
        <v>0</v>
      </c>
      <c r="M80" s="417">
        <f>M81</f>
        <v>0</v>
      </c>
    </row>
    <row r="81" spans="1:13" ht="13.5" customHeight="1">
      <c r="A81" s="232"/>
      <c r="B81" s="1969" t="s">
        <v>120</v>
      </c>
      <c r="C81" s="2398" t="str">
        <f>'Бюд.р.'!A229</f>
        <v>Прочая закупка товаров, работ и услуг для муниципальных нужд</v>
      </c>
      <c r="D81" s="2122" t="s">
        <v>747</v>
      </c>
      <c r="E81" s="1364" t="s">
        <v>1184</v>
      </c>
      <c r="F81" s="1364" t="s">
        <v>1266</v>
      </c>
      <c r="G81" s="1364">
        <f>'Бюд.р.'!F229</f>
        <v>244</v>
      </c>
      <c r="H81" s="2432"/>
      <c r="I81" s="1484">
        <f>'Бюд.р.'!H229</f>
        <v>109.65</v>
      </c>
      <c r="J81" s="394">
        <v>0</v>
      </c>
      <c r="K81" s="221">
        <v>0</v>
      </c>
      <c r="L81" s="221">
        <v>0</v>
      </c>
      <c r="M81" s="418">
        <v>0</v>
      </c>
    </row>
    <row r="82" spans="1:13" ht="57" customHeight="1">
      <c r="A82" s="225" t="s">
        <v>848</v>
      </c>
      <c r="B82" s="2335" t="s">
        <v>997</v>
      </c>
      <c r="C82" s="2391" t="s">
        <v>502</v>
      </c>
      <c r="D82" s="2364" t="s">
        <v>747</v>
      </c>
      <c r="E82" s="1360" t="s">
        <v>1184</v>
      </c>
      <c r="F82" s="1403" t="s">
        <v>301</v>
      </c>
      <c r="G82" s="2319"/>
      <c r="H82" s="1939"/>
      <c r="I82" s="1486">
        <f>SUM(I83:I86)</f>
        <v>0</v>
      </c>
      <c r="J82" s="393">
        <f>J83</f>
        <v>125</v>
      </c>
      <c r="K82" s="218">
        <f>K83</f>
        <v>125</v>
      </c>
      <c r="L82" s="218">
        <f>L83</f>
        <v>125</v>
      </c>
      <c r="M82" s="417">
        <f>M83</f>
        <v>125</v>
      </c>
    </row>
    <row r="83" spans="1:13" ht="14.25" customHeight="1" hidden="1">
      <c r="A83" s="226" t="s">
        <v>523</v>
      </c>
      <c r="B83" s="1969" t="s">
        <v>561</v>
      </c>
      <c r="C83" s="2387" t="s">
        <v>503</v>
      </c>
      <c r="D83" s="2122" t="s">
        <v>747</v>
      </c>
      <c r="E83" s="1364" t="s">
        <v>1184</v>
      </c>
      <c r="F83" s="1364" t="s">
        <v>301</v>
      </c>
      <c r="G83" s="1364" t="s">
        <v>1027</v>
      </c>
      <c r="H83" s="1739"/>
      <c r="I83" s="1484">
        <f>'Бюд.р.'!H233</f>
        <v>0</v>
      </c>
      <c r="J83" s="394">
        <v>125</v>
      </c>
      <c r="K83" s="221">
        <v>125</v>
      </c>
      <c r="L83" s="221">
        <v>125</v>
      </c>
      <c r="M83" s="418">
        <v>125</v>
      </c>
    </row>
    <row r="84" spans="1:13" ht="23.25" customHeight="1" hidden="1">
      <c r="A84" s="225" t="s">
        <v>963</v>
      </c>
      <c r="B84" s="2335" t="s">
        <v>1009</v>
      </c>
      <c r="C84" s="2404" t="s">
        <v>694</v>
      </c>
      <c r="D84" s="2364" t="s">
        <v>747</v>
      </c>
      <c r="E84" s="1360" t="s">
        <v>499</v>
      </c>
      <c r="F84" s="1403" t="s">
        <v>549</v>
      </c>
      <c r="G84" s="1360"/>
      <c r="H84" s="1939"/>
      <c r="I84" s="1486">
        <f>I85</f>
        <v>0</v>
      </c>
      <c r="J84" s="393">
        <f>J85</f>
        <v>0</v>
      </c>
      <c r="K84" s="218">
        <f>K85</f>
        <v>0</v>
      </c>
      <c r="L84" s="218">
        <f>L85</f>
        <v>0</v>
      </c>
      <c r="M84" s="417">
        <f>M85</f>
        <v>0</v>
      </c>
    </row>
    <row r="85" spans="1:13" ht="16.5" customHeight="1" hidden="1">
      <c r="A85" s="226" t="s">
        <v>850</v>
      </c>
      <c r="B85" s="1969" t="s">
        <v>166</v>
      </c>
      <c r="C85" s="2387" t="s">
        <v>503</v>
      </c>
      <c r="D85" s="2122" t="s">
        <v>747</v>
      </c>
      <c r="E85" s="1364" t="s">
        <v>499</v>
      </c>
      <c r="F85" s="1364" t="s">
        <v>549</v>
      </c>
      <c r="G85" s="1364" t="s">
        <v>1027</v>
      </c>
      <c r="H85" s="1739"/>
      <c r="I85" s="1484"/>
      <c r="J85" s="394">
        <v>0</v>
      </c>
      <c r="K85" s="221">
        <v>0</v>
      </c>
      <c r="L85" s="221">
        <v>0</v>
      </c>
      <c r="M85" s="418">
        <v>0</v>
      </c>
    </row>
    <row r="86" spans="1:13" ht="13.5" customHeight="1">
      <c r="A86" s="226"/>
      <c r="B86" s="1969" t="s">
        <v>10</v>
      </c>
      <c r="C86" s="2387" t="s">
        <v>1192</v>
      </c>
      <c r="D86" s="2122" t="s">
        <v>747</v>
      </c>
      <c r="E86" s="1364" t="s">
        <v>1184</v>
      </c>
      <c r="F86" s="1364" t="s">
        <v>301</v>
      </c>
      <c r="G86" s="1364">
        <f>'Бюд.р.'!F237</f>
        <v>630</v>
      </c>
      <c r="H86" s="1739"/>
      <c r="I86" s="1484">
        <f>'Бюд.р.'!H237</f>
        <v>0</v>
      </c>
      <c r="J86" s="394"/>
      <c r="K86" s="221"/>
      <c r="L86" s="221"/>
      <c r="M86" s="418"/>
    </row>
    <row r="87" spans="1:13" ht="13.5" customHeight="1">
      <c r="A87" s="226"/>
      <c r="B87" s="2335" t="s">
        <v>176</v>
      </c>
      <c r="C87" s="2395" t="s">
        <v>1152</v>
      </c>
      <c r="D87" s="2368">
        <v>968</v>
      </c>
      <c r="E87" s="2550" t="s">
        <v>1184</v>
      </c>
      <c r="F87" s="1384" t="str">
        <f>F88</f>
        <v>092 02 00</v>
      </c>
      <c r="G87" s="1384"/>
      <c r="H87" s="2433"/>
      <c r="I87" s="1487">
        <f>I88</f>
        <v>400</v>
      </c>
      <c r="J87" s="394"/>
      <c r="K87" s="221"/>
      <c r="L87" s="221"/>
      <c r="M87" s="418"/>
    </row>
    <row r="88" spans="1:13" ht="13.5" customHeight="1">
      <c r="A88" s="226"/>
      <c r="B88" s="1969" t="s">
        <v>177</v>
      </c>
      <c r="C88" s="2398" t="str">
        <f>'Бюд.р.'!A242</f>
        <v>Прочая закупка товаров, работ и услуг для муниципальных нужд</v>
      </c>
      <c r="D88" s="2369">
        <v>968</v>
      </c>
      <c r="E88" s="2551" t="s">
        <v>1184</v>
      </c>
      <c r="F88" s="1386" t="s">
        <v>684</v>
      </c>
      <c r="G88" s="1386">
        <f>'Бюд.р.'!F242</f>
        <v>244</v>
      </c>
      <c r="H88" s="1750"/>
      <c r="I88" s="1488">
        <f>'Бюд.р.'!H242</f>
        <v>400</v>
      </c>
      <c r="J88" s="394"/>
      <c r="K88" s="221"/>
      <c r="L88" s="221"/>
      <c r="M88" s="418"/>
    </row>
    <row r="89" spans="1:13" ht="36.75" customHeight="1">
      <c r="A89" s="237"/>
      <c r="B89" s="2335" t="s">
        <v>1405</v>
      </c>
      <c r="C89" s="2395" t="s">
        <v>1269</v>
      </c>
      <c r="D89" s="2367">
        <v>968</v>
      </c>
      <c r="E89" s="2556" t="s">
        <v>1184</v>
      </c>
      <c r="F89" s="1382" t="str">
        <f>F90</f>
        <v>092 05 00</v>
      </c>
      <c r="G89" s="1364"/>
      <c r="H89" s="1739"/>
      <c r="I89" s="1486" t="e">
        <f>I90</f>
        <v>#REF!</v>
      </c>
      <c r="J89" s="395"/>
      <c r="K89" s="269"/>
      <c r="L89" s="269"/>
      <c r="M89" s="382"/>
    </row>
    <row r="90" spans="1:13" ht="15" customHeight="1">
      <c r="A90" s="237"/>
      <c r="B90" s="1969" t="s">
        <v>1406</v>
      </c>
      <c r="C90" s="2398" t="e">
        <f>'Бюд.р.'!#REF!</f>
        <v>#REF!</v>
      </c>
      <c r="D90" s="2122" t="s">
        <v>747</v>
      </c>
      <c r="E90" s="1364" t="s">
        <v>1184</v>
      </c>
      <c r="F90" s="1364" t="s">
        <v>558</v>
      </c>
      <c r="G90" s="1364" t="e">
        <f>'Бюд.р.'!#REF!</f>
        <v>#REF!</v>
      </c>
      <c r="H90" s="1739"/>
      <c r="I90" s="1484" t="e">
        <f>'Бюд.р.'!#REF!</f>
        <v>#REF!</v>
      </c>
      <c r="J90" s="395"/>
      <c r="K90" s="269"/>
      <c r="L90" s="269"/>
      <c r="M90" s="382"/>
    </row>
    <row r="91" spans="1:13" ht="56.25">
      <c r="A91" s="237"/>
      <c r="B91" s="2335" t="s">
        <v>1407</v>
      </c>
      <c r="C91" s="2395" t="s">
        <v>1270</v>
      </c>
      <c r="D91" s="2368">
        <v>968</v>
      </c>
      <c r="E91" s="2550" t="s">
        <v>1184</v>
      </c>
      <c r="F91" s="1384" t="str">
        <f>F92</f>
        <v>092 06 00</v>
      </c>
      <c r="G91" s="1384"/>
      <c r="H91" s="2433"/>
      <c r="I91" s="1487">
        <f>I92</f>
        <v>333.91999999999996</v>
      </c>
      <c r="J91" s="395"/>
      <c r="K91" s="269"/>
      <c r="L91" s="269"/>
      <c r="M91" s="382"/>
    </row>
    <row r="92" spans="1:13" ht="14.25" customHeight="1">
      <c r="A92" s="237"/>
      <c r="B92" s="1969" t="s">
        <v>1408</v>
      </c>
      <c r="C92" s="2398" t="str">
        <f>'Бюд.р.'!A247</f>
        <v>Прочая закупка товаров, работ и услуг для муниципальных нужд</v>
      </c>
      <c r="D92" s="2369">
        <v>968</v>
      </c>
      <c r="E92" s="2551" t="s">
        <v>1184</v>
      </c>
      <c r="F92" s="1386" t="s">
        <v>1271</v>
      </c>
      <c r="G92" s="1386">
        <f>'Бюд.р.'!F247</f>
        <v>244</v>
      </c>
      <c r="H92" s="1750"/>
      <c r="I92" s="1488">
        <f>'Бюд.р.'!H247</f>
        <v>333.91999999999996</v>
      </c>
      <c r="J92" s="395"/>
      <c r="K92" s="269"/>
      <c r="L92" s="269"/>
      <c r="M92" s="382"/>
    </row>
    <row r="93" spans="1:13" ht="12.75">
      <c r="A93" s="237"/>
      <c r="B93" s="2335" t="s">
        <v>1409</v>
      </c>
      <c r="C93" s="2396" t="str">
        <f>'Бюд.р.'!A250</f>
        <v>РАСХОДЫ НА ПОДДЕРЖАНИЕ САЙТА МО МО ОЗЕРО ДОЛГОЕ</v>
      </c>
      <c r="D93" s="2368">
        <f>'Бюд.р.'!B250</f>
        <v>968</v>
      </c>
      <c r="E93" s="2550" t="s">
        <v>1184</v>
      </c>
      <c r="F93" s="1384" t="str">
        <f>'Бюд.р.'!D250</f>
        <v>092 08 00</v>
      </c>
      <c r="G93" s="1384"/>
      <c r="H93" s="2433"/>
      <c r="I93" s="1487">
        <f>I94</f>
        <v>263.4</v>
      </c>
      <c r="J93" s="395"/>
      <c r="K93" s="269"/>
      <c r="L93" s="269"/>
      <c r="M93" s="382"/>
    </row>
    <row r="94" spans="1:13" ht="21.75" customHeight="1">
      <c r="A94" s="237"/>
      <c r="B94" s="1969" t="s">
        <v>1410</v>
      </c>
      <c r="C94" s="2398" t="str">
        <f>'Бюд.р.'!A252</f>
        <v>Закупка товаров, работ, услуг в сфере информационно-коммуникационных технологий</v>
      </c>
      <c r="D94" s="2369">
        <v>968</v>
      </c>
      <c r="E94" s="2551" t="s">
        <v>1184</v>
      </c>
      <c r="F94" s="1386" t="str">
        <f>'Бюд.р.'!D252</f>
        <v>092 08 00</v>
      </c>
      <c r="G94" s="1386">
        <f>'Бюд.р.'!F252</f>
        <v>242</v>
      </c>
      <c r="H94" s="1750"/>
      <c r="I94" s="1488">
        <f>'Бюд.р.'!H252</f>
        <v>263.4</v>
      </c>
      <c r="J94" s="395"/>
      <c r="K94" s="269"/>
      <c r="L94" s="269"/>
      <c r="M94" s="382"/>
    </row>
    <row r="95" spans="1:13" ht="34.5" customHeight="1">
      <c r="A95" s="237"/>
      <c r="B95" s="2343" t="s">
        <v>1411</v>
      </c>
      <c r="C95" s="2396" t="str">
        <f>'Бюд.р.'!A255</f>
        <v>РАСХОДЫ НА ПРИОБРЕТЕНИЕ И СОДЕРЖАНИЕ ИНФОРМАЦИОННОГО ОБОРУДОВАНИЯ В ОБЩЕСТВЕННЫХ МЕСТАХ</v>
      </c>
      <c r="D95" s="2368">
        <v>968</v>
      </c>
      <c r="E95" s="2550" t="s">
        <v>1184</v>
      </c>
      <c r="F95" s="1384" t="str">
        <f>'Бюд.р.'!D255</f>
        <v>092 09 00</v>
      </c>
      <c r="G95" s="1384"/>
      <c r="H95" s="2433"/>
      <c r="I95" s="1487">
        <f>I96</f>
        <v>400</v>
      </c>
      <c r="J95" s="395"/>
      <c r="K95" s="269"/>
      <c r="L95" s="269"/>
      <c r="M95" s="382"/>
    </row>
    <row r="96" spans="1:13" ht="15" customHeight="1">
      <c r="A96" s="237"/>
      <c r="B96" s="1969" t="s">
        <v>1412</v>
      </c>
      <c r="C96" s="2398" t="str">
        <f>'Бюд.р.'!A257</f>
        <v>Прочая закупка товаров, работ и услуг для муниципальных нужд</v>
      </c>
      <c r="D96" s="2369">
        <v>968</v>
      </c>
      <c r="E96" s="2551" t="s">
        <v>1184</v>
      </c>
      <c r="F96" s="1386" t="str">
        <f>'Бюд.р.'!D257</f>
        <v>092 09 00</v>
      </c>
      <c r="G96" s="1386">
        <f>'Бюд.р.'!F257</f>
        <v>244</v>
      </c>
      <c r="H96" s="1750"/>
      <c r="I96" s="1488">
        <f>'Бюд.р.'!H257</f>
        <v>400</v>
      </c>
      <c r="J96" s="395"/>
      <c r="K96" s="269"/>
      <c r="L96" s="269"/>
      <c r="M96" s="382"/>
    </row>
    <row r="97" spans="1:13" ht="22.5">
      <c r="A97" s="237"/>
      <c r="B97" s="2335" t="s">
        <v>1413</v>
      </c>
      <c r="C97" s="2395" t="s">
        <v>1276</v>
      </c>
      <c r="D97" s="2367">
        <v>968</v>
      </c>
      <c r="E97" s="2556" t="s">
        <v>1184</v>
      </c>
      <c r="F97" s="1382" t="str">
        <f>F98</f>
        <v>795 02 00</v>
      </c>
      <c r="G97" s="2320"/>
      <c r="H97" s="1940"/>
      <c r="I97" s="1486">
        <f>I98</f>
        <v>60</v>
      </c>
      <c r="J97" s="395"/>
      <c r="K97" s="269"/>
      <c r="L97" s="269"/>
      <c r="M97" s="382"/>
    </row>
    <row r="98" spans="1:13" ht="14.25" customHeight="1">
      <c r="A98" s="237"/>
      <c r="B98" s="1969" t="s">
        <v>1414</v>
      </c>
      <c r="C98" s="2398" t="str">
        <f>'Бюд.р.'!A269</f>
        <v>Прочая закупка товаров, работ и услуг для муниципальных нужд</v>
      </c>
      <c r="D98" s="2369">
        <v>968</v>
      </c>
      <c r="E98" s="2551" t="s">
        <v>1184</v>
      </c>
      <c r="F98" s="1386" t="s">
        <v>1274</v>
      </c>
      <c r="G98" s="1386">
        <f>'Бюд.р.'!F269</f>
        <v>244</v>
      </c>
      <c r="H98" s="1750"/>
      <c r="I98" s="1488">
        <f>'Бюд.р.'!H269</f>
        <v>60</v>
      </c>
      <c r="J98" s="395"/>
      <c r="K98" s="269"/>
      <c r="L98" s="269"/>
      <c r="M98" s="382"/>
    </row>
    <row r="99" spans="1:13" ht="25.5" hidden="1">
      <c r="A99" s="237"/>
      <c r="B99" s="2334" t="s">
        <v>841</v>
      </c>
      <c r="C99" s="2389" t="s">
        <v>308</v>
      </c>
      <c r="D99" s="2362" t="s">
        <v>747</v>
      </c>
      <c r="E99" s="2315" t="s">
        <v>557</v>
      </c>
      <c r="F99" s="2315"/>
      <c r="G99" s="2321"/>
      <c r="H99" s="2442"/>
      <c r="I99" s="2459" t="e">
        <f>I100</f>
        <v>#REF!</v>
      </c>
      <c r="J99" s="399" t="e">
        <f>J100</f>
        <v>#REF!</v>
      </c>
      <c r="K99" s="381" t="e">
        <f>K100</f>
        <v>#REF!</v>
      </c>
      <c r="L99" s="381" t="e">
        <f>L100</f>
        <v>#REF!</v>
      </c>
      <c r="M99" s="422" t="e">
        <f>M100</f>
        <v>#REF!</v>
      </c>
    </row>
    <row r="100" spans="1:13" ht="40.5" customHeight="1">
      <c r="A100" s="237"/>
      <c r="B100" s="2507" t="s">
        <v>384</v>
      </c>
      <c r="C100" s="2508" t="s">
        <v>1183</v>
      </c>
      <c r="D100" s="2509" t="s">
        <v>747</v>
      </c>
      <c r="E100" s="2510" t="s">
        <v>496</v>
      </c>
      <c r="F100" s="2524"/>
      <c r="G100" s="2524"/>
      <c r="H100" s="2525"/>
      <c r="I100" s="2512" t="e">
        <f>I111+I120+I122</f>
        <v>#REF!</v>
      </c>
      <c r="J100" s="398" t="e">
        <f>J111+#REF!</f>
        <v>#REF!</v>
      </c>
      <c r="K100" s="379" t="e">
        <f>K111+#REF!</f>
        <v>#REF!</v>
      </c>
      <c r="L100" s="379" t="e">
        <f>L111+#REF!</f>
        <v>#REF!</v>
      </c>
      <c r="M100" s="421" t="e">
        <f>M111+#REF!</f>
        <v>#REF!</v>
      </c>
    </row>
    <row r="101" spans="1:13" ht="12.75" hidden="1">
      <c r="A101" s="237"/>
      <c r="B101" s="2344"/>
      <c r="C101" s="2391" t="s">
        <v>323</v>
      </c>
      <c r="D101" s="2366"/>
      <c r="E101" s="1367" t="s">
        <v>527</v>
      </c>
      <c r="F101" s="1367" t="s">
        <v>1050</v>
      </c>
      <c r="G101" s="1367" t="s">
        <v>1030</v>
      </c>
      <c r="H101" s="2429" t="s">
        <v>324</v>
      </c>
      <c r="I101" s="1485"/>
      <c r="J101" s="395"/>
      <c r="K101" s="269"/>
      <c r="L101" s="269"/>
      <c r="M101" s="382"/>
    </row>
    <row r="102" spans="1:13" ht="12.75" hidden="1">
      <c r="A102" s="237"/>
      <c r="B102" s="2344"/>
      <c r="C102" s="2392" t="s">
        <v>346</v>
      </c>
      <c r="D102" s="2366"/>
      <c r="E102" s="1375" t="s">
        <v>527</v>
      </c>
      <c r="F102" s="1375" t="s">
        <v>1050</v>
      </c>
      <c r="G102" s="1375" t="s">
        <v>1030</v>
      </c>
      <c r="H102" s="2431" t="s">
        <v>539</v>
      </c>
      <c r="I102" s="1485"/>
      <c r="J102" s="395"/>
      <c r="K102" s="269"/>
      <c r="L102" s="269"/>
      <c r="M102" s="382"/>
    </row>
    <row r="103" spans="1:13" ht="12.75" hidden="1">
      <c r="A103" s="237"/>
      <c r="B103" s="2344"/>
      <c r="C103" s="2405" t="s">
        <v>145</v>
      </c>
      <c r="D103" s="2366"/>
      <c r="E103" s="1375" t="s">
        <v>527</v>
      </c>
      <c r="F103" s="1375" t="s">
        <v>1050</v>
      </c>
      <c r="G103" s="1375" t="s">
        <v>1030</v>
      </c>
      <c r="H103" s="2431" t="s">
        <v>1026</v>
      </c>
      <c r="I103" s="1485"/>
      <c r="J103" s="395"/>
      <c r="K103" s="269"/>
      <c r="L103" s="269"/>
      <c r="M103" s="382"/>
    </row>
    <row r="104" spans="1:13" ht="27.75" customHeight="1" hidden="1" thickBot="1">
      <c r="A104" s="225" t="s">
        <v>1009</v>
      </c>
      <c r="B104" s="2336"/>
      <c r="C104" s="2399" t="s">
        <v>966</v>
      </c>
      <c r="D104" s="2364"/>
      <c r="E104" s="1360" t="s">
        <v>527</v>
      </c>
      <c r="F104" s="1360" t="s">
        <v>693</v>
      </c>
      <c r="G104" s="1360"/>
      <c r="H104" s="1939"/>
      <c r="I104" s="1485"/>
      <c r="J104" s="395"/>
      <c r="K104" s="269"/>
      <c r="L104" s="269"/>
      <c r="M104" s="382"/>
    </row>
    <row r="105" spans="1:13" ht="12.75" hidden="1">
      <c r="A105" s="226" t="s">
        <v>1010</v>
      </c>
      <c r="B105" s="2336"/>
      <c r="C105" s="2391" t="s">
        <v>190</v>
      </c>
      <c r="D105" s="2375"/>
      <c r="E105" s="1398" t="s">
        <v>527</v>
      </c>
      <c r="F105" s="1398" t="s">
        <v>693</v>
      </c>
      <c r="G105" s="1398" t="s">
        <v>1030</v>
      </c>
      <c r="H105" s="1738"/>
      <c r="I105" s="1485"/>
      <c r="J105" s="395"/>
      <c r="K105" s="269"/>
      <c r="L105" s="269"/>
      <c r="M105" s="382"/>
    </row>
    <row r="106" spans="1:13" ht="12.75" hidden="1">
      <c r="A106" s="229" t="s">
        <v>967</v>
      </c>
      <c r="B106" s="1968"/>
      <c r="C106" s="2391" t="s">
        <v>323</v>
      </c>
      <c r="D106" s="2377"/>
      <c r="E106" s="1367" t="s">
        <v>527</v>
      </c>
      <c r="F106" s="1367" t="s">
        <v>693</v>
      </c>
      <c r="G106" s="1367" t="s">
        <v>1030</v>
      </c>
      <c r="H106" s="2429" t="s">
        <v>324</v>
      </c>
      <c r="I106" s="1485"/>
      <c r="J106" s="395"/>
      <c r="K106" s="269"/>
      <c r="L106" s="269"/>
      <c r="M106" s="382"/>
    </row>
    <row r="107" spans="1:13" ht="12.75" hidden="1">
      <c r="A107" s="230" t="s">
        <v>968</v>
      </c>
      <c r="B107" s="1969"/>
      <c r="C107" s="2392" t="s">
        <v>346</v>
      </c>
      <c r="D107" s="2365"/>
      <c r="E107" s="1375" t="s">
        <v>527</v>
      </c>
      <c r="F107" s="1375" t="s">
        <v>693</v>
      </c>
      <c r="G107" s="1375" t="s">
        <v>1030</v>
      </c>
      <c r="H107" s="2431" t="s">
        <v>539</v>
      </c>
      <c r="I107" s="1485"/>
      <c r="J107" s="395"/>
      <c r="K107" s="269"/>
      <c r="L107" s="269"/>
      <c r="M107" s="382"/>
    </row>
    <row r="108" spans="1:13" ht="12.75" hidden="1">
      <c r="A108" s="235" t="s">
        <v>242</v>
      </c>
      <c r="B108" s="2342"/>
      <c r="C108" s="2405" t="s">
        <v>145</v>
      </c>
      <c r="D108" s="2365"/>
      <c r="E108" s="1375" t="s">
        <v>527</v>
      </c>
      <c r="F108" s="1375" t="s">
        <v>693</v>
      </c>
      <c r="G108" s="1375" t="s">
        <v>1030</v>
      </c>
      <c r="H108" s="2431" t="s">
        <v>1026</v>
      </c>
      <c r="I108" s="1485"/>
      <c r="J108" s="395"/>
      <c r="K108" s="269"/>
      <c r="L108" s="269"/>
      <c r="M108" s="382"/>
    </row>
    <row r="109" spans="1:13" ht="48" hidden="1" thickBot="1">
      <c r="A109" s="223" t="s">
        <v>841</v>
      </c>
      <c r="B109" s="2333"/>
      <c r="C109" s="2406" t="s">
        <v>308</v>
      </c>
      <c r="D109" s="2378"/>
      <c r="E109" s="1411" t="s">
        <v>343</v>
      </c>
      <c r="F109" s="1411"/>
      <c r="G109" s="1411"/>
      <c r="H109" s="2443"/>
      <c r="I109" s="1485"/>
      <c r="J109" s="395"/>
      <c r="K109" s="269"/>
      <c r="L109" s="269"/>
      <c r="M109" s="382"/>
    </row>
    <row r="110" spans="1:16" ht="40.5" customHeight="1" hidden="1" thickBot="1">
      <c r="A110" s="224" t="s">
        <v>133</v>
      </c>
      <c r="B110" s="2336"/>
      <c r="C110" s="2407" t="s">
        <v>995</v>
      </c>
      <c r="D110" s="2374"/>
      <c r="E110" s="1379" t="s">
        <v>351</v>
      </c>
      <c r="F110" s="1379"/>
      <c r="G110" s="1379"/>
      <c r="H110" s="2432"/>
      <c r="I110" s="1485"/>
      <c r="J110" s="395"/>
      <c r="K110" s="269"/>
      <c r="L110" s="269"/>
      <c r="M110" s="382"/>
      <c r="N110" s="186"/>
      <c r="O110" s="186"/>
      <c r="P110" s="186"/>
    </row>
    <row r="111" spans="1:13" ht="15" customHeight="1">
      <c r="A111" s="225" t="s">
        <v>328</v>
      </c>
      <c r="B111" s="2335" t="s">
        <v>128</v>
      </c>
      <c r="C111" s="2397" t="s">
        <v>1294</v>
      </c>
      <c r="D111" s="2364" t="s">
        <v>747</v>
      </c>
      <c r="E111" s="1360" t="s">
        <v>496</v>
      </c>
      <c r="F111" s="1360" t="s">
        <v>913</v>
      </c>
      <c r="G111" s="1360"/>
      <c r="H111" s="1939"/>
      <c r="I111" s="1486" t="e">
        <f>'Бюд.р.'!#REF!</f>
        <v>#REF!</v>
      </c>
      <c r="J111" s="393">
        <f>J115</f>
        <v>37.5</v>
      </c>
      <c r="K111" s="218">
        <f>K115</f>
        <v>288.6</v>
      </c>
      <c r="L111" s="218">
        <f>L115</f>
        <v>202</v>
      </c>
      <c r="M111" s="417">
        <f>M115</f>
        <v>33</v>
      </c>
    </row>
    <row r="112" spans="1:13" ht="38.25" customHeight="1">
      <c r="A112" s="225"/>
      <c r="B112" s="1968" t="s">
        <v>1365</v>
      </c>
      <c r="C112" s="2395" t="s">
        <v>1282</v>
      </c>
      <c r="D112" s="2376">
        <v>968</v>
      </c>
      <c r="E112" s="2560" t="s">
        <v>496</v>
      </c>
      <c r="F112" s="1401" t="str">
        <f>F113</f>
        <v>219 01 00</v>
      </c>
      <c r="G112" s="1360"/>
      <c r="H112" s="1939"/>
      <c r="I112" s="1490" t="e">
        <f>'Бюд.р.'!#REF!</f>
        <v>#REF!</v>
      </c>
      <c r="J112" s="393"/>
      <c r="K112" s="218"/>
      <c r="L112" s="218"/>
      <c r="M112" s="417"/>
    </row>
    <row r="113" spans="1:13" ht="15.75" customHeight="1">
      <c r="A113" s="225"/>
      <c r="B113" s="1969" t="s">
        <v>1415</v>
      </c>
      <c r="C113" s="2398" t="e">
        <f>'Бюд.р.'!#REF!</f>
        <v>#REF!</v>
      </c>
      <c r="D113" s="2369">
        <v>968</v>
      </c>
      <c r="E113" s="2551" t="s">
        <v>496</v>
      </c>
      <c r="F113" s="1386" t="s">
        <v>1283</v>
      </c>
      <c r="G113" s="1808" t="e">
        <f>'Бюд.р.'!#REF!</f>
        <v>#REF!</v>
      </c>
      <c r="H113" s="1750"/>
      <c r="I113" s="1488" t="e">
        <f>'Бюд.р.'!#REF!</f>
        <v>#REF!</v>
      </c>
      <c r="J113" s="393"/>
      <c r="K113" s="218"/>
      <c r="L113" s="218"/>
      <c r="M113" s="417"/>
    </row>
    <row r="114" spans="1:13" ht="57" customHeight="1">
      <c r="A114" s="225"/>
      <c r="B114" s="1968" t="s">
        <v>1416</v>
      </c>
      <c r="C114" s="2408" t="s">
        <v>1280</v>
      </c>
      <c r="D114" s="2376">
        <v>968</v>
      </c>
      <c r="E114" s="2560" t="s">
        <v>496</v>
      </c>
      <c r="F114" s="1401" t="str">
        <f>F115</f>
        <v>219 03 00</v>
      </c>
      <c r="G114" s="1413"/>
      <c r="H114" s="1939"/>
      <c r="I114" s="1490">
        <f>I115</f>
        <v>151.351</v>
      </c>
      <c r="J114" s="393"/>
      <c r="K114" s="218"/>
      <c r="L114" s="218"/>
      <c r="M114" s="417"/>
    </row>
    <row r="115" spans="1:13" ht="13.5" customHeight="1">
      <c r="A115" s="226" t="s">
        <v>239</v>
      </c>
      <c r="B115" s="1969" t="s">
        <v>1417</v>
      </c>
      <c r="C115" s="2398" t="str">
        <f>'Бюд.р.'!A284</f>
        <v>Прочая закупка товаров, работ и услуг для муниципальных нужд</v>
      </c>
      <c r="D115" s="2369">
        <v>968</v>
      </c>
      <c r="E115" s="2551" t="s">
        <v>496</v>
      </c>
      <c r="F115" s="1386" t="s">
        <v>1281</v>
      </c>
      <c r="G115" s="1386">
        <f>'Бюд.р.'!F284</f>
        <v>244</v>
      </c>
      <c r="H115" s="1750"/>
      <c r="I115" s="1488">
        <f>'Бюд.р.'!H284</f>
        <v>151.351</v>
      </c>
      <c r="J115" s="394">
        <v>37.5</v>
      </c>
      <c r="K115" s="221">
        <v>288.6</v>
      </c>
      <c r="L115" s="221">
        <v>202</v>
      </c>
      <c r="M115" s="418">
        <v>33</v>
      </c>
    </row>
    <row r="116" spans="1:13" ht="12.75" hidden="1">
      <c r="A116" s="238" t="s">
        <v>240</v>
      </c>
      <c r="B116" s="2335"/>
      <c r="C116" s="2391" t="s">
        <v>323</v>
      </c>
      <c r="D116" s="2377"/>
      <c r="E116" s="2553" t="s">
        <v>351</v>
      </c>
      <c r="F116" s="1367" t="s">
        <v>913</v>
      </c>
      <c r="G116" s="1367" t="s">
        <v>325</v>
      </c>
      <c r="H116" s="2429" t="s">
        <v>324</v>
      </c>
      <c r="I116" s="1485"/>
      <c r="J116" s="395"/>
      <c r="K116" s="269"/>
      <c r="L116" s="269"/>
      <c r="M116" s="382"/>
    </row>
    <row r="117" spans="1:13" ht="15" customHeight="1" hidden="1" thickBot="1">
      <c r="A117" s="234" t="s">
        <v>885</v>
      </c>
      <c r="B117" s="2345"/>
      <c r="C117" s="2393" t="s">
        <v>305</v>
      </c>
      <c r="D117" s="2366"/>
      <c r="E117" s="1879" t="s">
        <v>351</v>
      </c>
      <c r="F117" s="1375" t="s">
        <v>913</v>
      </c>
      <c r="G117" s="1375" t="s">
        <v>325</v>
      </c>
      <c r="H117" s="2431" t="s">
        <v>350</v>
      </c>
      <c r="I117" s="1485"/>
      <c r="J117" s="395"/>
      <c r="K117" s="269"/>
      <c r="L117" s="269"/>
      <c r="M117" s="382"/>
    </row>
    <row r="118" spans="1:13" ht="45.75" customHeight="1" hidden="1">
      <c r="A118" s="234"/>
      <c r="B118" s="1968" t="s">
        <v>169</v>
      </c>
      <c r="C118" s="2395" t="s">
        <v>45</v>
      </c>
      <c r="D118" s="2376">
        <v>968</v>
      </c>
      <c r="E118" s="2560">
        <v>309</v>
      </c>
      <c r="F118" s="1401" t="s">
        <v>13</v>
      </c>
      <c r="G118" s="1413"/>
      <c r="H118" s="2431"/>
      <c r="I118" s="1490">
        <f>I119</f>
        <v>0</v>
      </c>
      <c r="J118" s="395"/>
      <c r="K118" s="269"/>
      <c r="L118" s="269"/>
      <c r="M118" s="382"/>
    </row>
    <row r="119" spans="1:13" ht="15" customHeight="1" hidden="1">
      <c r="A119" s="234"/>
      <c r="B119" s="1969" t="s">
        <v>174</v>
      </c>
      <c r="C119" s="2398" t="s">
        <v>503</v>
      </c>
      <c r="D119" s="2369">
        <v>968</v>
      </c>
      <c r="E119" s="2551">
        <v>309</v>
      </c>
      <c r="F119" s="1386" t="s">
        <v>13</v>
      </c>
      <c r="G119" s="1386">
        <v>500</v>
      </c>
      <c r="H119" s="2435"/>
      <c r="I119" s="1488">
        <f>'Бюд.р.'!H293</f>
        <v>0</v>
      </c>
      <c r="J119" s="395"/>
      <c r="K119" s="269"/>
      <c r="L119" s="269"/>
      <c r="M119" s="382"/>
    </row>
    <row r="120" spans="1:13" ht="47.25" customHeight="1" hidden="1">
      <c r="A120" s="225"/>
      <c r="B120" s="2335"/>
      <c r="C120" s="2395"/>
      <c r="D120" s="2367"/>
      <c r="E120" s="2556"/>
      <c r="F120" s="1382"/>
      <c r="G120" s="1360"/>
      <c r="H120" s="1939"/>
      <c r="I120" s="1486"/>
      <c r="J120" s="393"/>
      <c r="K120" s="218"/>
      <c r="L120" s="218"/>
      <c r="M120" s="417"/>
    </row>
    <row r="121" spans="1:13" ht="13.5" customHeight="1" hidden="1">
      <c r="A121" s="226" t="s">
        <v>915</v>
      </c>
      <c r="B121" s="1969"/>
      <c r="C121" s="2387"/>
      <c r="D121" s="2122"/>
      <c r="E121" s="2316"/>
      <c r="F121" s="1364"/>
      <c r="G121" s="1364"/>
      <c r="H121" s="1739"/>
      <c r="I121" s="1484"/>
      <c r="J121" s="394"/>
      <c r="K121" s="221">
        <v>25</v>
      </c>
      <c r="L121" s="221"/>
      <c r="M121" s="418">
        <v>25</v>
      </c>
    </row>
    <row r="122" spans="1:13" ht="46.5" customHeight="1">
      <c r="A122" s="224"/>
      <c r="B122" s="2335" t="s">
        <v>1418</v>
      </c>
      <c r="C122" s="2395" t="s">
        <v>1278</v>
      </c>
      <c r="D122" s="2367">
        <v>968</v>
      </c>
      <c r="E122" s="2556" t="s">
        <v>496</v>
      </c>
      <c r="F122" s="1382" t="str">
        <f>F123</f>
        <v>795 05 00</v>
      </c>
      <c r="G122" s="1360"/>
      <c r="H122" s="1939"/>
      <c r="I122" s="1486">
        <f>I123</f>
        <v>125</v>
      </c>
      <c r="J122" s="395"/>
      <c r="K122" s="269"/>
      <c r="L122" s="269"/>
      <c r="M122" s="382"/>
    </row>
    <row r="123" spans="1:13" ht="15.75" customHeight="1">
      <c r="A123" s="224"/>
      <c r="B123" s="1969" t="s">
        <v>1419</v>
      </c>
      <c r="C123" s="2398" t="str">
        <f>'Бюд.р.'!A305</f>
        <v>Прочая закупка товаров, работ и услуг для муниципальных нужд</v>
      </c>
      <c r="D123" s="2122" t="s">
        <v>747</v>
      </c>
      <c r="E123" s="1364" t="s">
        <v>496</v>
      </c>
      <c r="F123" s="1364" t="s">
        <v>15</v>
      </c>
      <c r="G123" s="1364">
        <f>'Бюд.р.'!F305</f>
        <v>244</v>
      </c>
      <c r="H123" s="1739"/>
      <c r="I123" s="1484">
        <f>'Бюд.р.'!H305</f>
        <v>125</v>
      </c>
      <c r="J123" s="395"/>
      <c r="K123" s="269"/>
      <c r="L123" s="269"/>
      <c r="M123" s="382"/>
    </row>
    <row r="124" spans="1:13" ht="12.75" hidden="1">
      <c r="A124" s="224"/>
      <c r="B124" s="2334" t="s">
        <v>842</v>
      </c>
      <c r="C124" s="2389" t="s">
        <v>1143</v>
      </c>
      <c r="D124" s="2362" t="s">
        <v>747</v>
      </c>
      <c r="E124" s="2315" t="s">
        <v>1155</v>
      </c>
      <c r="F124" s="2315"/>
      <c r="G124" s="2321"/>
      <c r="H124" s="2442"/>
      <c r="I124" s="2459">
        <f>I125++I128+I131</f>
        <v>186.5</v>
      </c>
      <c r="J124" s="395"/>
      <c r="K124" s="269"/>
      <c r="L124" s="269"/>
      <c r="M124" s="382"/>
    </row>
    <row r="125" spans="1:13" ht="12.75">
      <c r="A125" s="224"/>
      <c r="B125" s="2507" t="s">
        <v>1000</v>
      </c>
      <c r="C125" s="2526" t="s">
        <v>1194</v>
      </c>
      <c r="D125" s="2509">
        <v>968</v>
      </c>
      <c r="E125" s="2558" t="s">
        <v>1601</v>
      </c>
      <c r="F125" s="2510"/>
      <c r="G125" s="2510"/>
      <c r="H125" s="2511"/>
      <c r="I125" s="2512">
        <f>I126</f>
        <v>166.5</v>
      </c>
      <c r="J125" s="395"/>
      <c r="K125" s="269"/>
      <c r="L125" s="269"/>
      <c r="M125" s="382"/>
    </row>
    <row r="126" spans="1:13" ht="22.5">
      <c r="A126" s="224"/>
      <c r="B126" s="2336" t="s">
        <v>121</v>
      </c>
      <c r="C126" s="2395" t="str">
        <f>'Бюд.р.'!A311</f>
        <v>ВРЕМЕННОЕ ТРУДОУСТРОЙСТВО НЕСОВЕРШЕННОЛЕТНИХ В ВОЗРАСТЕ ОТ 14 ДО 18 ЛЕТ В СВОБОДНОЕ ОТ УЧЕБЫ ВРЕМЯ</v>
      </c>
      <c r="D126" s="2376">
        <v>968</v>
      </c>
      <c r="E126" s="2560" t="s">
        <v>1601</v>
      </c>
      <c r="F126" s="1401" t="s">
        <v>1195</v>
      </c>
      <c r="G126" s="1401"/>
      <c r="H126" s="1939"/>
      <c r="I126" s="1486">
        <f>I127</f>
        <v>166.5</v>
      </c>
      <c r="J126" s="395"/>
      <c r="K126" s="269"/>
      <c r="L126" s="269"/>
      <c r="M126" s="382"/>
    </row>
    <row r="127" spans="1:13" ht="24" customHeight="1">
      <c r="A127" s="224"/>
      <c r="B127" s="1969" t="s">
        <v>1366</v>
      </c>
      <c r="C127" s="2398" t="str">
        <f>'Бюд.р.'!A313</f>
        <v>Субсидии юридическим лицам(кроме муниципальных учреждений) и физическим лицам-производителям товаров, работ, услуг
</v>
      </c>
      <c r="D127" s="2369">
        <v>968</v>
      </c>
      <c r="E127" s="2551" t="s">
        <v>1601</v>
      </c>
      <c r="F127" s="1386" t="str">
        <f>'Бюд.р.'!D313</f>
        <v>510 02 00</v>
      </c>
      <c r="G127" s="1386">
        <f>'Бюд.р.'!F313</f>
        <v>810</v>
      </c>
      <c r="H127" s="1750"/>
      <c r="I127" s="1488">
        <f>'Бюд.р.'!H315</f>
        <v>166.5</v>
      </c>
      <c r="J127" s="395"/>
      <c r="K127" s="269"/>
      <c r="L127" s="269"/>
      <c r="M127" s="382"/>
    </row>
    <row r="128" spans="1:13" ht="16.5" customHeight="1" hidden="1">
      <c r="A128" s="224"/>
      <c r="B128" s="2346" t="s">
        <v>1000</v>
      </c>
      <c r="C128" s="2409" t="s">
        <v>1318</v>
      </c>
      <c r="D128" s="2379">
        <v>968</v>
      </c>
      <c r="E128" s="2324">
        <v>410</v>
      </c>
      <c r="F128" s="2324"/>
      <c r="G128" s="2324"/>
      <c r="H128" s="2428"/>
      <c r="I128" s="1482">
        <f>I129</f>
        <v>0</v>
      </c>
      <c r="J128" s="395"/>
      <c r="K128" s="269"/>
      <c r="L128" s="269"/>
      <c r="M128" s="382"/>
    </row>
    <row r="129" spans="1:13" ht="17.25" customHeight="1" hidden="1">
      <c r="A129" s="224"/>
      <c r="B129" s="2336" t="s">
        <v>121</v>
      </c>
      <c r="C129" s="2395" t="s">
        <v>1320</v>
      </c>
      <c r="D129" s="2376">
        <v>968</v>
      </c>
      <c r="E129" s="1401">
        <v>410</v>
      </c>
      <c r="F129" s="1401" t="s">
        <v>1317</v>
      </c>
      <c r="G129" s="1401"/>
      <c r="H129" s="1939"/>
      <c r="I129" s="1486">
        <f>I130</f>
        <v>0</v>
      </c>
      <c r="J129" s="395"/>
      <c r="K129" s="269"/>
      <c r="L129" s="269"/>
      <c r="M129" s="382"/>
    </row>
    <row r="130" spans="1:13" ht="16.5" customHeight="1" hidden="1">
      <c r="A130" s="224"/>
      <c r="B130" s="1969" t="s">
        <v>1196</v>
      </c>
      <c r="C130" s="2398" t="s">
        <v>1249</v>
      </c>
      <c r="D130" s="2369">
        <v>968</v>
      </c>
      <c r="E130" s="1386">
        <v>410</v>
      </c>
      <c r="F130" s="1386" t="s">
        <v>1317</v>
      </c>
      <c r="G130" s="1386">
        <v>240</v>
      </c>
      <c r="H130" s="1750"/>
      <c r="I130" s="1488">
        <f>'Бюд.р.'!H318</f>
        <v>0</v>
      </c>
      <c r="J130" s="395"/>
      <c r="K130" s="269"/>
      <c r="L130" s="269"/>
      <c r="M130" s="382"/>
    </row>
    <row r="131" spans="1:13" ht="24" customHeight="1">
      <c r="A131" s="224"/>
      <c r="B131" s="2507" t="s">
        <v>459</v>
      </c>
      <c r="C131" s="2513" t="s">
        <v>1144</v>
      </c>
      <c r="D131" s="2509" t="s">
        <v>747</v>
      </c>
      <c r="E131" s="2510" t="s">
        <v>1154</v>
      </c>
      <c r="F131" s="2510"/>
      <c r="G131" s="2510"/>
      <c r="H131" s="2511"/>
      <c r="I131" s="2512">
        <f>I132</f>
        <v>20</v>
      </c>
      <c r="J131" s="395"/>
      <c r="K131" s="269"/>
      <c r="L131" s="269"/>
      <c r="M131" s="382"/>
    </row>
    <row r="132" spans="1:13" ht="25.5" customHeight="1">
      <c r="A132" s="224"/>
      <c r="B132" s="2336" t="s">
        <v>122</v>
      </c>
      <c r="C132" s="2395" t="s">
        <v>1146</v>
      </c>
      <c r="D132" s="2367">
        <v>968</v>
      </c>
      <c r="E132" s="2556" t="s">
        <v>1154</v>
      </c>
      <c r="F132" s="1382" t="s">
        <v>1145</v>
      </c>
      <c r="G132" s="1382"/>
      <c r="H132" s="1939"/>
      <c r="I132" s="1486">
        <f>I133</f>
        <v>20</v>
      </c>
      <c r="J132" s="395"/>
      <c r="K132" s="269"/>
      <c r="L132" s="269"/>
      <c r="M132" s="382"/>
    </row>
    <row r="133" spans="1:13" ht="15" customHeight="1">
      <c r="A133" s="224"/>
      <c r="B133" s="1969" t="s">
        <v>123</v>
      </c>
      <c r="C133" s="2398" t="str">
        <f>'Бюд.р.'!A324</f>
        <v>Прочая закупка товаров, работ и услуг для муниципальных нужд</v>
      </c>
      <c r="D133" s="2369">
        <v>968</v>
      </c>
      <c r="E133" s="2551" t="s">
        <v>1154</v>
      </c>
      <c r="F133" s="1386" t="str">
        <f>'Бюд.р.'!D324</f>
        <v>795 07 00</v>
      </c>
      <c r="G133" s="1386">
        <f>'Бюд.р.'!F324</f>
        <v>244</v>
      </c>
      <c r="H133" s="1750"/>
      <c r="I133" s="1488">
        <f>'Бюд.р.'!H324</f>
        <v>20</v>
      </c>
      <c r="J133" s="395"/>
      <c r="K133" s="269"/>
      <c r="L133" s="269"/>
      <c r="M133" s="382"/>
    </row>
    <row r="134" spans="1:13" ht="15" hidden="1">
      <c r="A134" s="224"/>
      <c r="B134" s="2334" t="s">
        <v>843</v>
      </c>
      <c r="C134" s="2389" t="s">
        <v>310</v>
      </c>
      <c r="D134" s="2362" t="s">
        <v>747</v>
      </c>
      <c r="E134" s="2315" t="s">
        <v>482</v>
      </c>
      <c r="F134" s="2315"/>
      <c r="G134" s="2315"/>
      <c r="H134" s="2427"/>
      <c r="I134" s="2459">
        <f>I135</f>
        <v>47725.649</v>
      </c>
      <c r="J134" s="399">
        <f>J135</f>
        <v>0</v>
      </c>
      <c r="K134" s="381">
        <f>K135</f>
        <v>10651.100000000002</v>
      </c>
      <c r="L134" s="381">
        <f>L135</f>
        <v>19853.64</v>
      </c>
      <c r="M134" s="422">
        <f>M135</f>
        <v>500</v>
      </c>
    </row>
    <row r="135" spans="1:13" ht="12.75">
      <c r="A135" s="224"/>
      <c r="B135" s="2507" t="s">
        <v>460</v>
      </c>
      <c r="C135" s="2508" t="s">
        <v>483</v>
      </c>
      <c r="D135" s="2509" t="s">
        <v>747</v>
      </c>
      <c r="E135" s="2510" t="s">
        <v>484</v>
      </c>
      <c r="F135" s="2510"/>
      <c r="G135" s="2510"/>
      <c r="H135" s="2511"/>
      <c r="I135" s="2512">
        <f>I136+I154+I161+I171</f>
        <v>47725.649</v>
      </c>
      <c r="J135" s="392">
        <f>J136+J154+J161+J171</f>
        <v>0</v>
      </c>
      <c r="K135" s="184">
        <f>K136+K154+K161+K171</f>
        <v>10651.100000000002</v>
      </c>
      <c r="L135" s="184">
        <f>L136+L154+L161+L171</f>
        <v>19853.64</v>
      </c>
      <c r="M135" s="416">
        <f>M136+M154+M161+M171</f>
        <v>500</v>
      </c>
    </row>
    <row r="136" spans="1:13" ht="21.75" customHeight="1">
      <c r="A136" s="224"/>
      <c r="B136" s="2536" t="s">
        <v>11</v>
      </c>
      <c r="C136" s="2537" t="s">
        <v>1295</v>
      </c>
      <c r="D136" s="2538" t="s">
        <v>747</v>
      </c>
      <c r="E136" s="2539" t="s">
        <v>484</v>
      </c>
      <c r="F136" s="2539" t="s">
        <v>485</v>
      </c>
      <c r="G136" s="2539"/>
      <c r="H136" s="2540"/>
      <c r="I136" s="2541">
        <f>I137+I139+I141+I144+I146</f>
        <v>35661.172999999995</v>
      </c>
      <c r="J136" s="185">
        <f>J137+J139+J141+J144+J146</f>
        <v>0</v>
      </c>
      <c r="K136" s="183">
        <f>K137+K139+K141+K144+K146</f>
        <v>4243.200000000001</v>
      </c>
      <c r="L136" s="183">
        <f>L137+L139+L141+L144+L146</f>
        <v>9564.939999999999</v>
      </c>
      <c r="M136" s="383">
        <f>M137+M139+M141+M144+M146</f>
        <v>0</v>
      </c>
    </row>
    <row r="137" spans="1:13" ht="34.5" customHeight="1">
      <c r="A137" s="225" t="s">
        <v>328</v>
      </c>
      <c r="B137" s="1968" t="s">
        <v>12</v>
      </c>
      <c r="C137" s="1829" t="str">
        <f>'Бюд.р.'!A330</f>
        <v>ТЕКУЩИЙ РЕМОНТ ПРИДОМОВЫХ ТЕРРИТОРИЙ И ДВОРОВЫХ ТЕРРИТОРИЙ , ВКЛЮЧАЯ ПРОЕЗДЫ И ВЪЕЗДЫ,ПЕШЕХОДНЫЕ ДОРОЖКИ</v>
      </c>
      <c r="D137" s="2364" t="s">
        <v>747</v>
      </c>
      <c r="E137" s="1360" t="s">
        <v>484</v>
      </c>
      <c r="F137" s="1360" t="s">
        <v>487</v>
      </c>
      <c r="G137" s="1360"/>
      <c r="H137" s="1939"/>
      <c r="I137" s="1486">
        <f>SUM(I138:I138)</f>
        <v>32084.176</v>
      </c>
      <c r="J137" s="393">
        <f>SUM(J138:J138)</f>
        <v>0</v>
      </c>
      <c r="K137" s="218">
        <f>SUM(K138:K138)</f>
        <v>1764.8</v>
      </c>
      <c r="L137" s="218">
        <f>SUM(L138:L138)</f>
        <v>4118</v>
      </c>
      <c r="M137" s="417">
        <f>SUM(M138:M138)</f>
        <v>0</v>
      </c>
    </row>
    <row r="138" spans="1:13" ht="15" customHeight="1">
      <c r="A138" s="226" t="s">
        <v>239</v>
      </c>
      <c r="B138" s="1969" t="s">
        <v>1420</v>
      </c>
      <c r="C138" s="2398" t="str">
        <f>'Бюд.р.'!A332</f>
        <v>Прочая закупка товаров, работ и услуг для муниципальных нужд</v>
      </c>
      <c r="D138" s="2122" t="s">
        <v>747</v>
      </c>
      <c r="E138" s="1364" t="s">
        <v>484</v>
      </c>
      <c r="F138" s="1364" t="str">
        <f>'Бюд.р.'!D332</f>
        <v>600 01 01</v>
      </c>
      <c r="G138" s="1364">
        <f>'Бюд.р.'!F332</f>
        <v>244</v>
      </c>
      <c r="H138" s="1739"/>
      <c r="I138" s="1484">
        <f>'Бюд.р.'!H332</f>
        <v>32084.176</v>
      </c>
      <c r="J138" s="394"/>
      <c r="K138" s="221">
        <v>1764.8</v>
      </c>
      <c r="L138" s="221">
        <v>4118</v>
      </c>
      <c r="M138" s="418"/>
    </row>
    <row r="139" spans="1:13" ht="24" customHeight="1">
      <c r="A139" s="240"/>
      <c r="B139" s="1968" t="s">
        <v>1421</v>
      </c>
      <c r="C139" s="1829" t="s">
        <v>1296</v>
      </c>
      <c r="D139" s="2364" t="s">
        <v>747</v>
      </c>
      <c r="E139" s="1360" t="s">
        <v>484</v>
      </c>
      <c r="F139" s="1360" t="s">
        <v>488</v>
      </c>
      <c r="G139" s="1360"/>
      <c r="H139" s="2429"/>
      <c r="I139" s="1486">
        <f>I140</f>
        <v>473.524</v>
      </c>
      <c r="J139" s="393">
        <f>J140</f>
        <v>0</v>
      </c>
      <c r="K139" s="218">
        <f>K140</f>
        <v>0</v>
      </c>
      <c r="L139" s="218">
        <f>L140</f>
        <v>0</v>
      </c>
      <c r="M139" s="417">
        <f>M140</f>
        <v>0</v>
      </c>
    </row>
    <row r="140" spans="1:13" ht="12" customHeight="1">
      <c r="A140" s="240"/>
      <c r="B140" s="1969" t="s">
        <v>1422</v>
      </c>
      <c r="C140" s="2398" t="str">
        <f>'Бюд.р.'!A341</f>
        <v>Прочая закупка товаров, работ и услуг для муниципальных нужд</v>
      </c>
      <c r="D140" s="2122" t="s">
        <v>747</v>
      </c>
      <c r="E140" s="1364" t="s">
        <v>484</v>
      </c>
      <c r="F140" s="1364" t="str">
        <f>'Бюд.р.'!D341</f>
        <v>600 01 02</v>
      </c>
      <c r="G140" s="1364">
        <f>'Бюд.р.'!F341</f>
        <v>244</v>
      </c>
      <c r="H140" s="2431"/>
      <c r="I140" s="1484">
        <f>'Бюд.р.'!H341</f>
        <v>473.524</v>
      </c>
      <c r="J140" s="394">
        <v>0</v>
      </c>
      <c r="K140" s="221">
        <v>0</v>
      </c>
      <c r="L140" s="221">
        <v>0</v>
      </c>
      <c r="M140" s="418">
        <v>0</v>
      </c>
    </row>
    <row r="141" spans="1:13" ht="12.75" customHeight="1">
      <c r="A141" s="225" t="s">
        <v>530</v>
      </c>
      <c r="B141" s="1968" t="s">
        <v>1423</v>
      </c>
      <c r="C141" s="2391" t="s">
        <v>46</v>
      </c>
      <c r="D141" s="2364" t="s">
        <v>747</v>
      </c>
      <c r="E141" s="1360" t="s">
        <v>484</v>
      </c>
      <c r="F141" s="1360" t="s">
        <v>489</v>
      </c>
      <c r="G141" s="1360"/>
      <c r="H141" s="1939"/>
      <c r="I141" s="1486">
        <f>SUM(I142:I143)</f>
        <v>2829.735</v>
      </c>
      <c r="J141" s="393">
        <f>SUM(J142:J143)</f>
        <v>0</v>
      </c>
      <c r="K141" s="218">
        <f>SUM(K142:K143)</f>
        <v>1150.8000000000002</v>
      </c>
      <c r="L141" s="218">
        <f>SUM(L142:L143)</f>
        <v>2721.9</v>
      </c>
      <c r="M141" s="417">
        <f>SUM(M142:M143)</f>
        <v>0</v>
      </c>
    </row>
    <row r="142" spans="1:13" ht="12.75" customHeight="1">
      <c r="A142" s="225"/>
      <c r="B142" s="1969" t="s">
        <v>1424</v>
      </c>
      <c r="C142" s="2398" t="str">
        <f>'Бюд.р.'!A346</f>
        <v>Прочая закупка товаров, работ и услуг для муниципальных нужд</v>
      </c>
      <c r="D142" s="2122" t="s">
        <v>747</v>
      </c>
      <c r="E142" s="1364" t="s">
        <v>484</v>
      </c>
      <c r="F142" s="1364" t="str">
        <f>'Бюд.р.'!D346</f>
        <v>600 01 03</v>
      </c>
      <c r="G142" s="1364">
        <f>'Бюд.р.'!F346</f>
        <v>244</v>
      </c>
      <c r="H142" s="1939"/>
      <c r="I142" s="1484">
        <f>'Бюд.р.'!H346</f>
        <v>2829.735</v>
      </c>
      <c r="J142" s="394">
        <v>0</v>
      </c>
      <c r="K142" s="221">
        <v>1096.9</v>
      </c>
      <c r="L142" s="221">
        <v>2596.1</v>
      </c>
      <c r="M142" s="418">
        <v>0</v>
      </c>
    </row>
    <row r="143" spans="1:13" ht="33.75" customHeight="1" hidden="1">
      <c r="A143" s="225"/>
      <c r="B143" s="1969" t="s">
        <v>99</v>
      </c>
      <c r="C143" s="2387" t="s">
        <v>992</v>
      </c>
      <c r="D143" s="2122" t="s">
        <v>747</v>
      </c>
      <c r="E143" s="1364" t="s">
        <v>484</v>
      </c>
      <c r="F143" s="1364" t="s">
        <v>489</v>
      </c>
      <c r="G143" s="1364" t="s">
        <v>550</v>
      </c>
      <c r="H143" s="1939"/>
      <c r="I143" s="1484">
        <f>'Бюд.р.'!H350</f>
        <v>0</v>
      </c>
      <c r="J143" s="394">
        <v>0</v>
      </c>
      <c r="K143" s="221">
        <v>53.9</v>
      </c>
      <c r="L143" s="221">
        <v>125.8</v>
      </c>
      <c r="M143" s="418">
        <v>0</v>
      </c>
    </row>
    <row r="144" spans="1:13" ht="45.75" customHeight="1">
      <c r="A144" s="225"/>
      <c r="B144" s="1968" t="s">
        <v>1425</v>
      </c>
      <c r="C144" s="2391" t="s">
        <v>1167</v>
      </c>
      <c r="D144" s="2364" t="s">
        <v>747</v>
      </c>
      <c r="E144" s="1360" t="s">
        <v>484</v>
      </c>
      <c r="F144" s="1360" t="s">
        <v>491</v>
      </c>
      <c r="G144" s="1360"/>
      <c r="H144" s="1939"/>
      <c r="I144" s="1486">
        <f>I145</f>
        <v>273.738</v>
      </c>
      <c r="J144" s="393">
        <f>J145</f>
        <v>0</v>
      </c>
      <c r="K144" s="218">
        <f>K145</f>
        <v>0</v>
      </c>
      <c r="L144" s="218">
        <f>L145</f>
        <v>300</v>
      </c>
      <c r="M144" s="417">
        <f>M145</f>
        <v>0</v>
      </c>
    </row>
    <row r="145" spans="1:13" ht="14.25" customHeight="1">
      <c r="A145" s="225"/>
      <c r="B145" s="1969" t="s">
        <v>1426</v>
      </c>
      <c r="C145" s="2398" t="str">
        <f>'Бюд.р.'!A357</f>
        <v>Прочая закупка товаров, работ и услуг для муниципальных нужд</v>
      </c>
      <c r="D145" s="2122" t="s">
        <v>747</v>
      </c>
      <c r="E145" s="1364" t="s">
        <v>484</v>
      </c>
      <c r="F145" s="1364" t="str">
        <f>'Бюд.р.'!D357</f>
        <v>600 01 04</v>
      </c>
      <c r="G145" s="1364">
        <f>'Бюд.р.'!F357</f>
        <v>244</v>
      </c>
      <c r="H145" s="1939"/>
      <c r="I145" s="1484">
        <f>'Бюд.р.'!H357</f>
        <v>273.738</v>
      </c>
      <c r="J145" s="394">
        <v>0</v>
      </c>
      <c r="K145" s="221">
        <v>0</v>
      </c>
      <c r="L145" s="221">
        <v>300</v>
      </c>
      <c r="M145" s="418">
        <v>0</v>
      </c>
    </row>
    <row r="146" spans="1:13" ht="21.75" customHeight="1" hidden="1">
      <c r="A146" s="225"/>
      <c r="B146" s="2335" t="s">
        <v>170</v>
      </c>
      <c r="C146" s="2391" t="s">
        <v>493</v>
      </c>
      <c r="D146" s="2364" t="s">
        <v>747</v>
      </c>
      <c r="E146" s="1360" t="s">
        <v>484</v>
      </c>
      <c r="F146" s="1360" t="s">
        <v>494</v>
      </c>
      <c r="G146" s="1360"/>
      <c r="H146" s="1939"/>
      <c r="I146" s="1486">
        <f>I147</f>
        <v>0</v>
      </c>
      <c r="J146" s="393">
        <f>J147</f>
        <v>0</v>
      </c>
      <c r="K146" s="218">
        <f>K147</f>
        <v>1327.6</v>
      </c>
      <c r="L146" s="218">
        <f>L147</f>
        <v>2425.04</v>
      </c>
      <c r="M146" s="417">
        <f>M147</f>
        <v>0</v>
      </c>
    </row>
    <row r="147" spans="1:13" ht="14.25" customHeight="1" hidden="1">
      <c r="A147" s="225"/>
      <c r="B147" s="1969" t="s">
        <v>175</v>
      </c>
      <c r="C147" s="2387" t="s">
        <v>503</v>
      </c>
      <c r="D147" s="2122" t="s">
        <v>747</v>
      </c>
      <c r="E147" s="1364" t="s">
        <v>484</v>
      </c>
      <c r="F147" s="1364" t="s">
        <v>494</v>
      </c>
      <c r="G147" s="1364" t="s">
        <v>1027</v>
      </c>
      <c r="H147" s="1939"/>
      <c r="I147" s="1484"/>
      <c r="J147" s="394">
        <v>0</v>
      </c>
      <c r="K147" s="221">
        <v>1327.6</v>
      </c>
      <c r="L147" s="221">
        <v>2425.04</v>
      </c>
      <c r="M147" s="418">
        <v>0</v>
      </c>
    </row>
    <row r="148" spans="1:13" ht="24" hidden="1">
      <c r="A148" s="239" t="s">
        <v>887</v>
      </c>
      <c r="B148" s="2335"/>
      <c r="C148" s="2391" t="s">
        <v>323</v>
      </c>
      <c r="D148" s="2377"/>
      <c r="E148" s="1367" t="s">
        <v>334</v>
      </c>
      <c r="F148" s="1367" t="s">
        <v>53</v>
      </c>
      <c r="G148" s="1367" t="s">
        <v>331</v>
      </c>
      <c r="H148" s="2429" t="s">
        <v>324</v>
      </c>
      <c r="I148" s="1485"/>
      <c r="J148" s="395"/>
      <c r="K148" s="269"/>
      <c r="L148" s="269"/>
      <c r="M148" s="382"/>
    </row>
    <row r="149" spans="1:13" ht="12.75" hidden="1">
      <c r="A149" s="241" t="s">
        <v>885</v>
      </c>
      <c r="B149" s="1978"/>
      <c r="C149" s="2393" t="s">
        <v>305</v>
      </c>
      <c r="D149" s="2366"/>
      <c r="E149" s="1375" t="s">
        <v>334</v>
      </c>
      <c r="F149" s="1375" t="s">
        <v>53</v>
      </c>
      <c r="G149" s="1375" t="s">
        <v>331</v>
      </c>
      <c r="H149" s="2431" t="s">
        <v>350</v>
      </c>
      <c r="I149" s="1485"/>
      <c r="J149" s="395"/>
      <c r="K149" s="269"/>
      <c r="L149" s="269"/>
      <c r="M149" s="382"/>
    </row>
    <row r="150" spans="1:13" ht="109.5" customHeight="1" hidden="1">
      <c r="A150" s="225" t="s">
        <v>888</v>
      </c>
      <c r="B150" s="2336"/>
      <c r="C150" s="2410" t="s">
        <v>969</v>
      </c>
      <c r="D150" s="2364"/>
      <c r="E150" s="1360" t="s">
        <v>334</v>
      </c>
      <c r="F150" s="1360" t="s">
        <v>960</v>
      </c>
      <c r="G150" s="1360"/>
      <c r="H150" s="1939"/>
      <c r="I150" s="1485"/>
      <c r="J150" s="395"/>
      <c r="K150" s="269"/>
      <c r="L150" s="269"/>
      <c r="M150" s="382"/>
    </row>
    <row r="151" spans="1:13" ht="22.5" customHeight="1" hidden="1">
      <c r="A151" s="226" t="s">
        <v>889</v>
      </c>
      <c r="B151" s="2336"/>
      <c r="C151" s="1829" t="s">
        <v>1140</v>
      </c>
      <c r="D151" s="2375"/>
      <c r="E151" s="1398" t="s">
        <v>334</v>
      </c>
      <c r="F151" s="1398" t="s">
        <v>960</v>
      </c>
      <c r="G151" s="1398" t="s">
        <v>331</v>
      </c>
      <c r="H151" s="1738"/>
      <c r="I151" s="1485"/>
      <c r="J151" s="395"/>
      <c r="K151" s="269"/>
      <c r="L151" s="269"/>
      <c r="M151" s="382"/>
    </row>
    <row r="152" spans="1:13" ht="12.75" customHeight="1" hidden="1">
      <c r="A152" s="239" t="s">
        <v>890</v>
      </c>
      <c r="B152" s="2335"/>
      <c r="C152" s="2391" t="s">
        <v>323</v>
      </c>
      <c r="D152" s="2377"/>
      <c r="E152" s="1367" t="s">
        <v>334</v>
      </c>
      <c r="F152" s="1367" t="s">
        <v>959</v>
      </c>
      <c r="G152" s="1367" t="s">
        <v>331</v>
      </c>
      <c r="H152" s="2429" t="s">
        <v>324</v>
      </c>
      <c r="I152" s="1485"/>
      <c r="J152" s="395"/>
      <c r="K152" s="269"/>
      <c r="L152" s="269"/>
      <c r="M152" s="382"/>
    </row>
    <row r="153" spans="1:13" ht="12.75" customHeight="1" hidden="1">
      <c r="A153" s="241" t="s">
        <v>885</v>
      </c>
      <c r="B153" s="1978"/>
      <c r="C153" s="2393" t="s">
        <v>305</v>
      </c>
      <c r="D153" s="2366"/>
      <c r="E153" s="1375" t="s">
        <v>334</v>
      </c>
      <c r="F153" s="1375" t="s">
        <v>959</v>
      </c>
      <c r="G153" s="1375" t="s">
        <v>331</v>
      </c>
      <c r="H153" s="2431" t="s">
        <v>350</v>
      </c>
      <c r="I153" s="1485"/>
      <c r="J153" s="395"/>
      <c r="K153" s="269"/>
      <c r="L153" s="269"/>
      <c r="M153" s="382"/>
    </row>
    <row r="154" spans="1:13" ht="24.75" customHeight="1">
      <c r="A154" s="241"/>
      <c r="B154" s="2542" t="s">
        <v>1427</v>
      </c>
      <c r="C154" s="2537" t="s">
        <v>1284</v>
      </c>
      <c r="D154" s="2543" t="s">
        <v>747</v>
      </c>
      <c r="E154" s="2544" t="s">
        <v>484</v>
      </c>
      <c r="F154" s="2544" t="s">
        <v>495</v>
      </c>
      <c r="G154" s="2204"/>
      <c r="H154" s="2272"/>
      <c r="I154" s="2545">
        <f>I155+I157+I159</f>
        <v>400</v>
      </c>
      <c r="J154" s="185">
        <f>J155+J157+J159</f>
        <v>0</v>
      </c>
      <c r="K154" s="183">
        <f>K155+K157+K159</f>
        <v>2087.1</v>
      </c>
      <c r="L154" s="183">
        <f>L155+L157+L159</f>
        <v>2263.6</v>
      </c>
      <c r="M154" s="383">
        <f>M155+M157+M159</f>
        <v>0</v>
      </c>
    </row>
    <row r="155" spans="1:13" ht="22.5" customHeight="1">
      <c r="A155" s="225" t="s">
        <v>888</v>
      </c>
      <c r="B155" s="1968" t="s">
        <v>1428</v>
      </c>
      <c r="C155" s="2391" t="s">
        <v>551</v>
      </c>
      <c r="D155" s="2364" t="s">
        <v>747</v>
      </c>
      <c r="E155" s="1360" t="s">
        <v>484</v>
      </c>
      <c r="F155" s="1360" t="s">
        <v>552</v>
      </c>
      <c r="G155" s="1360"/>
      <c r="H155" s="1939"/>
      <c r="I155" s="1486">
        <f>I156</f>
        <v>0</v>
      </c>
      <c r="J155" s="393">
        <f>J156</f>
        <v>0</v>
      </c>
      <c r="K155" s="218">
        <f>K156</f>
        <v>1087.1</v>
      </c>
      <c r="L155" s="218">
        <f>L156</f>
        <v>1666</v>
      </c>
      <c r="M155" s="417">
        <f>M156</f>
        <v>0</v>
      </c>
    </row>
    <row r="156" spans="1:13" ht="14.25" customHeight="1">
      <c r="A156" s="78" t="s">
        <v>889</v>
      </c>
      <c r="B156" s="1978" t="s">
        <v>1429</v>
      </c>
      <c r="C156" s="2398" t="str">
        <f>'Бюд.р.'!A366</f>
        <v>Прочая закупка товаров, работ и услуг для муниципальных нужд</v>
      </c>
      <c r="D156" s="2122" t="s">
        <v>747</v>
      </c>
      <c r="E156" s="1364" t="s">
        <v>484</v>
      </c>
      <c r="F156" s="1364" t="str">
        <f>'Бюд.р.'!D366</f>
        <v>600 02 01</v>
      </c>
      <c r="G156" s="1364">
        <f>'Бюд.р.'!F366</f>
        <v>244</v>
      </c>
      <c r="H156" s="1739"/>
      <c r="I156" s="1484">
        <f>'Бюд.р.'!H366</f>
        <v>0</v>
      </c>
      <c r="J156" s="394">
        <v>0</v>
      </c>
      <c r="K156" s="221">
        <v>1087.1</v>
      </c>
      <c r="L156" s="221">
        <v>1666</v>
      </c>
      <c r="M156" s="418">
        <v>0</v>
      </c>
    </row>
    <row r="157" spans="1:13" ht="22.5" hidden="1">
      <c r="A157" s="225" t="s">
        <v>891</v>
      </c>
      <c r="B157" s="1968" t="s">
        <v>1430</v>
      </c>
      <c r="C157" s="1829" t="s">
        <v>553</v>
      </c>
      <c r="D157" s="2364" t="s">
        <v>747</v>
      </c>
      <c r="E157" s="1360" t="s">
        <v>484</v>
      </c>
      <c r="F157" s="1360" t="s">
        <v>464</v>
      </c>
      <c r="G157" s="1360"/>
      <c r="H157" s="1939"/>
      <c r="I157" s="1486">
        <f>I158</f>
        <v>0</v>
      </c>
      <c r="J157" s="393">
        <f>J158</f>
        <v>0</v>
      </c>
      <c r="K157" s="218">
        <f>K158</f>
        <v>500</v>
      </c>
      <c r="L157" s="218">
        <f>L158</f>
        <v>300</v>
      </c>
      <c r="M157" s="417">
        <f>M158</f>
        <v>0</v>
      </c>
    </row>
    <row r="158" spans="1:13" ht="14.25" customHeight="1" hidden="1">
      <c r="A158" s="78" t="s">
        <v>892</v>
      </c>
      <c r="B158" s="1978" t="s">
        <v>1431</v>
      </c>
      <c r="C158" s="2398" t="str">
        <f>'Бюд.р.'!A372</f>
        <v>Прочая закупка товаров, работ и услуг для муниципальных нужд</v>
      </c>
      <c r="D158" s="2122" t="s">
        <v>747</v>
      </c>
      <c r="E158" s="1364" t="s">
        <v>484</v>
      </c>
      <c r="F158" s="1364" t="s">
        <v>464</v>
      </c>
      <c r="G158" s="1364">
        <f>'Бюд.р.'!F372</f>
        <v>244</v>
      </c>
      <c r="H158" s="1739"/>
      <c r="I158" s="1484">
        <f>'Бюд.р.'!H372</f>
        <v>0</v>
      </c>
      <c r="J158" s="394">
        <v>0</v>
      </c>
      <c r="K158" s="221">
        <v>500</v>
      </c>
      <c r="L158" s="221">
        <v>300</v>
      </c>
      <c r="M158" s="418">
        <v>0</v>
      </c>
    </row>
    <row r="159" spans="1:13" ht="22.5">
      <c r="A159" s="374"/>
      <c r="B159" s="1979" t="s">
        <v>1432</v>
      </c>
      <c r="C159" s="1829" t="s">
        <v>463</v>
      </c>
      <c r="D159" s="2364" t="s">
        <v>747</v>
      </c>
      <c r="E159" s="1360" t="s">
        <v>484</v>
      </c>
      <c r="F159" s="1360" t="s">
        <v>1285</v>
      </c>
      <c r="G159" s="1360"/>
      <c r="H159" s="2429"/>
      <c r="I159" s="1486">
        <f>I160</f>
        <v>400</v>
      </c>
      <c r="J159" s="393">
        <f>J160</f>
        <v>0</v>
      </c>
      <c r="K159" s="218">
        <f>K160</f>
        <v>500</v>
      </c>
      <c r="L159" s="218">
        <f>L160</f>
        <v>297.6</v>
      </c>
      <c r="M159" s="417">
        <f>M160</f>
        <v>0</v>
      </c>
    </row>
    <row r="160" spans="1:13" ht="13.5" customHeight="1">
      <c r="A160" s="374"/>
      <c r="B160" s="1980" t="s">
        <v>1433</v>
      </c>
      <c r="C160" s="2398" t="str">
        <f>'Бюд.р.'!A377</f>
        <v>Прочая закупка товаров, работ и услуг для муниципальных нужд</v>
      </c>
      <c r="D160" s="2122" t="s">
        <v>747</v>
      </c>
      <c r="E160" s="1364" t="s">
        <v>484</v>
      </c>
      <c r="F160" s="1364" t="str">
        <f>'Бюд.р.'!D377</f>
        <v>600 02 04</v>
      </c>
      <c r="G160" s="1364">
        <f>'Бюд.р.'!F377</f>
        <v>244</v>
      </c>
      <c r="H160" s="2431"/>
      <c r="I160" s="1484">
        <f>'Бюд.р.'!H377</f>
        <v>400</v>
      </c>
      <c r="J160" s="394">
        <v>0</v>
      </c>
      <c r="K160" s="221">
        <v>500</v>
      </c>
      <c r="L160" s="221">
        <v>297.6</v>
      </c>
      <c r="M160" s="418">
        <v>0</v>
      </c>
    </row>
    <row r="161" spans="1:13" ht="12.75" customHeight="1">
      <c r="A161" s="374"/>
      <c r="B161" s="2542" t="s">
        <v>1434</v>
      </c>
      <c r="C161" s="2546" t="s">
        <v>896</v>
      </c>
      <c r="D161" s="2538" t="s">
        <v>747</v>
      </c>
      <c r="E161" s="2539" t="s">
        <v>484</v>
      </c>
      <c r="F161" s="2539" t="s">
        <v>897</v>
      </c>
      <c r="G161" s="2187"/>
      <c r="H161" s="2272"/>
      <c r="I161" s="2541">
        <f>I162+I165+I169+I167</f>
        <v>5971.383</v>
      </c>
      <c r="J161" s="185">
        <f>J162+J165</f>
        <v>0</v>
      </c>
      <c r="K161" s="183">
        <f>K162+K165</f>
        <v>4320.8</v>
      </c>
      <c r="L161" s="183">
        <f>L162+L165</f>
        <v>8025.1</v>
      </c>
      <c r="M161" s="383">
        <f>M162+M165</f>
        <v>0</v>
      </c>
    </row>
    <row r="162" spans="1:13" ht="21.75" customHeight="1">
      <c r="A162" s="374"/>
      <c r="B162" s="1979" t="s">
        <v>1435</v>
      </c>
      <c r="C162" s="2395" t="s">
        <v>1286</v>
      </c>
      <c r="D162" s="2364" t="s">
        <v>747</v>
      </c>
      <c r="E162" s="1360" t="s">
        <v>484</v>
      </c>
      <c r="F162" s="1360" t="s">
        <v>894</v>
      </c>
      <c r="G162" s="1360"/>
      <c r="H162" s="2429"/>
      <c r="I162" s="1486">
        <f>SUM(I163:I164)</f>
        <v>5521.383</v>
      </c>
      <c r="J162" s="393">
        <f>SUM(J163:J164)</f>
        <v>0</v>
      </c>
      <c r="K162" s="218">
        <f>SUM(K163:K164)</f>
        <v>3963.7</v>
      </c>
      <c r="L162" s="218">
        <f>SUM(L163:L164)</f>
        <v>7464.6</v>
      </c>
      <c r="M162" s="417">
        <f>SUM(M163:M164)</f>
        <v>0</v>
      </c>
    </row>
    <row r="163" spans="1:13" ht="13.5" customHeight="1" thickBot="1">
      <c r="A163" s="374"/>
      <c r="B163" s="1980" t="s">
        <v>1436</v>
      </c>
      <c r="C163" s="2398" t="str">
        <f>'Бюд.р.'!A386</f>
        <v>Прочая закупка товаров, работ и услуг для муниципальных нужд</v>
      </c>
      <c r="D163" s="2122" t="s">
        <v>747</v>
      </c>
      <c r="E163" s="1364" t="s">
        <v>484</v>
      </c>
      <c r="F163" s="1364" t="str">
        <f>'Бюд.р.'!D386</f>
        <v>600 03 01</v>
      </c>
      <c r="G163" s="1364">
        <f>'Бюд.р.'!F386</f>
        <v>244</v>
      </c>
      <c r="H163" s="2431"/>
      <c r="I163" s="1484">
        <f>'Бюд.р.'!H386</f>
        <v>5521.383</v>
      </c>
      <c r="J163" s="394">
        <v>0</v>
      </c>
      <c r="K163" s="221">
        <v>2852.2</v>
      </c>
      <c r="L163" s="221">
        <v>4871.1</v>
      </c>
      <c r="M163" s="418">
        <v>0</v>
      </c>
    </row>
    <row r="164" spans="1:13" ht="36" customHeight="1" hidden="1" thickBot="1">
      <c r="A164" s="374"/>
      <c r="B164" s="1980" t="s">
        <v>100</v>
      </c>
      <c r="C164" s="2387" t="s">
        <v>992</v>
      </c>
      <c r="D164" s="2122" t="s">
        <v>747</v>
      </c>
      <c r="E164" s="1364" t="s">
        <v>484</v>
      </c>
      <c r="F164" s="1364" t="s">
        <v>894</v>
      </c>
      <c r="G164" s="1364" t="s">
        <v>550</v>
      </c>
      <c r="H164" s="2431"/>
      <c r="I164" s="1484">
        <f>'Бюд.р.'!H389</f>
        <v>0</v>
      </c>
      <c r="J164" s="394">
        <v>0</v>
      </c>
      <c r="K164" s="221">
        <v>1111.5</v>
      </c>
      <c r="L164" s="221">
        <v>2593.5</v>
      </c>
      <c r="M164" s="418">
        <v>0</v>
      </c>
    </row>
    <row r="165" spans="1:13" ht="14.25" customHeight="1">
      <c r="A165" s="243" t="s">
        <v>838</v>
      </c>
      <c r="B165" s="1968" t="s">
        <v>1437</v>
      </c>
      <c r="C165" s="2395" t="s">
        <v>1287</v>
      </c>
      <c r="D165" s="2364" t="s">
        <v>747</v>
      </c>
      <c r="E165" s="1360" t="s">
        <v>484</v>
      </c>
      <c r="F165" s="1360" t="s">
        <v>898</v>
      </c>
      <c r="G165" s="1360"/>
      <c r="H165" s="1939"/>
      <c r="I165" s="1486">
        <f>I166</f>
        <v>300</v>
      </c>
      <c r="J165" s="393">
        <f>J166</f>
        <v>0</v>
      </c>
      <c r="K165" s="218">
        <f>K166</f>
        <v>357.1</v>
      </c>
      <c r="L165" s="218">
        <f>L166</f>
        <v>560.5</v>
      </c>
      <c r="M165" s="417">
        <f>M166</f>
        <v>0</v>
      </c>
    </row>
    <row r="166" spans="1:13" ht="15" customHeight="1">
      <c r="A166" s="78" t="s">
        <v>839</v>
      </c>
      <c r="B166" s="1978" t="s">
        <v>1438</v>
      </c>
      <c r="C166" s="2398" t="str">
        <f>'Бюд.р.'!A396</f>
        <v>Прочая закупка товаров, работ и услуг для муниципальных нужд</v>
      </c>
      <c r="D166" s="2122" t="s">
        <v>747</v>
      </c>
      <c r="E166" s="1364" t="s">
        <v>484</v>
      </c>
      <c r="F166" s="1364" t="str">
        <f>'Бюд.р.'!D396</f>
        <v>600 03 02</v>
      </c>
      <c r="G166" s="1364">
        <f>'Бюд.р.'!F396</f>
        <v>244</v>
      </c>
      <c r="H166" s="1739"/>
      <c r="I166" s="1484">
        <f>'Бюд.р.'!H396</f>
        <v>300</v>
      </c>
      <c r="J166" s="394">
        <v>0</v>
      </c>
      <c r="K166" s="221">
        <v>357.1</v>
      </c>
      <c r="L166" s="221">
        <v>560.5</v>
      </c>
      <c r="M166" s="418">
        <v>0</v>
      </c>
    </row>
    <row r="167" spans="1:13" ht="33.75" customHeight="1">
      <c r="A167" s="1349"/>
      <c r="B167" s="1979" t="s">
        <v>1439</v>
      </c>
      <c r="C167" s="2395" t="s">
        <v>1306</v>
      </c>
      <c r="D167" s="2376">
        <v>968</v>
      </c>
      <c r="E167" s="2560" t="s">
        <v>484</v>
      </c>
      <c r="F167" s="1401" t="str">
        <f>F168</f>
        <v>600 03 04</v>
      </c>
      <c r="G167" s="1364"/>
      <c r="H167" s="1739"/>
      <c r="I167" s="1484">
        <f>I168</f>
        <v>0</v>
      </c>
      <c r="J167" s="394"/>
      <c r="K167" s="221"/>
      <c r="L167" s="221"/>
      <c r="M167" s="418"/>
    </row>
    <row r="168" spans="1:13" ht="16.5" customHeight="1">
      <c r="A168" s="1349"/>
      <c r="B168" s="1978" t="s">
        <v>1440</v>
      </c>
      <c r="C168" s="2398" t="str">
        <f>'Бюд.р.'!A403</f>
        <v>Прочая закупка товаров, работ и услуг для муниципальных нужд</v>
      </c>
      <c r="D168" s="2122" t="s">
        <v>747</v>
      </c>
      <c r="E168" s="2316" t="s">
        <v>484</v>
      </c>
      <c r="F168" s="1364" t="str">
        <f>'Бюд.р.'!D403</f>
        <v>600 03 04</v>
      </c>
      <c r="G168" s="1364">
        <f>'Бюд.р.'!F403</f>
        <v>244</v>
      </c>
      <c r="H168" s="2444"/>
      <c r="I168" s="1484">
        <f>'Бюд.р.'!H405</f>
        <v>0</v>
      </c>
      <c r="J168" s="394"/>
      <c r="K168" s="221"/>
      <c r="L168" s="221"/>
      <c r="M168" s="418"/>
    </row>
    <row r="169" spans="1:13" ht="22.5">
      <c r="A169" s="244"/>
      <c r="B169" s="1979" t="s">
        <v>1441</v>
      </c>
      <c r="C169" s="2395" t="s">
        <v>1289</v>
      </c>
      <c r="D169" s="2376">
        <v>968</v>
      </c>
      <c r="E169" s="2560" t="s">
        <v>484</v>
      </c>
      <c r="F169" s="1401" t="str">
        <f>F170</f>
        <v>600 03 05</v>
      </c>
      <c r="G169" s="1434"/>
      <c r="H169" s="2444"/>
      <c r="I169" s="1486">
        <f>I170</f>
        <v>150</v>
      </c>
      <c r="J169" s="395"/>
      <c r="K169" s="269"/>
      <c r="L169" s="269"/>
      <c r="M169" s="382"/>
    </row>
    <row r="170" spans="1:13" ht="15.75" customHeight="1">
      <c r="A170" s="244"/>
      <c r="B170" s="1978" t="s">
        <v>1442</v>
      </c>
      <c r="C170" s="2398" t="str">
        <f>'Бюд.р.'!A408</f>
        <v>Прочая закупка товаров, работ и услуг для муниципальных нужд</v>
      </c>
      <c r="D170" s="2122" t="s">
        <v>747</v>
      </c>
      <c r="E170" s="1364" t="s">
        <v>484</v>
      </c>
      <c r="F170" s="1364" t="str">
        <f>'Бюд.р.'!D408</f>
        <v>600 03 05</v>
      </c>
      <c r="G170" s="1364">
        <f>'Бюд.р.'!F408</f>
        <v>244</v>
      </c>
      <c r="H170" s="2444"/>
      <c r="I170" s="1484">
        <f>'Бюд.р.'!H408</f>
        <v>150</v>
      </c>
      <c r="J170" s="395"/>
      <c r="K170" s="269"/>
      <c r="L170" s="269"/>
      <c r="M170" s="382"/>
    </row>
    <row r="171" spans="1:13" ht="12.75" customHeight="1">
      <c r="A171" s="244"/>
      <c r="B171" s="2542" t="s">
        <v>1443</v>
      </c>
      <c r="C171" s="2546" t="s">
        <v>1290</v>
      </c>
      <c r="D171" s="2538" t="s">
        <v>747</v>
      </c>
      <c r="E171" s="2539" t="s">
        <v>484</v>
      </c>
      <c r="F171" s="2539" t="s">
        <v>899</v>
      </c>
      <c r="G171" s="2547"/>
      <c r="H171" s="2548"/>
      <c r="I171" s="2541">
        <f>I172+I174+I176</f>
        <v>5693.093</v>
      </c>
      <c r="J171" s="185">
        <f>J176+J178</f>
        <v>0</v>
      </c>
      <c r="K171" s="183">
        <f>K176+K178</f>
        <v>0</v>
      </c>
      <c r="L171" s="183">
        <f>L176+L178</f>
        <v>0</v>
      </c>
      <c r="M171" s="383">
        <f>M176+M178</f>
        <v>500</v>
      </c>
    </row>
    <row r="172" spans="1:13" ht="21.75" customHeight="1">
      <c r="A172" s="244"/>
      <c r="B172" s="1979" t="s">
        <v>1444</v>
      </c>
      <c r="C172" s="2395" t="s">
        <v>1291</v>
      </c>
      <c r="D172" s="2364" t="s">
        <v>747</v>
      </c>
      <c r="E172" s="1360" t="s">
        <v>484</v>
      </c>
      <c r="F172" s="1360" t="s">
        <v>900</v>
      </c>
      <c r="G172" s="1403"/>
      <c r="H172" s="1941"/>
      <c r="I172" s="1486">
        <f>I173</f>
        <v>4253.659</v>
      </c>
      <c r="J172" s="393">
        <f>J173</f>
        <v>0</v>
      </c>
      <c r="K172" s="218">
        <f>K173</f>
        <v>0</v>
      </c>
      <c r="L172" s="218">
        <f>L173</f>
        <v>0</v>
      </c>
      <c r="M172" s="417">
        <f>M173</f>
        <v>0</v>
      </c>
    </row>
    <row r="173" spans="1:13" ht="13.5" customHeight="1">
      <c r="A173" s="244"/>
      <c r="B173" s="1978" t="s">
        <v>1445</v>
      </c>
      <c r="C173" s="2398" t="str">
        <f>'Бюд.р.'!A414</f>
        <v>Прочая закупка товаров, работ и услуг для муниципальных нужд</v>
      </c>
      <c r="D173" s="2122" t="s">
        <v>747</v>
      </c>
      <c r="E173" s="1364" t="s">
        <v>484</v>
      </c>
      <c r="F173" s="1364" t="str">
        <f>'Бюд.р.'!D414</f>
        <v>600 04 01</v>
      </c>
      <c r="G173" s="1364">
        <f>'Бюд.р.'!F414</f>
        <v>244</v>
      </c>
      <c r="H173" s="2444"/>
      <c r="I173" s="1484">
        <f>'Бюд.р.'!H414</f>
        <v>4253.659</v>
      </c>
      <c r="J173" s="394">
        <v>0</v>
      </c>
      <c r="K173" s="221">
        <v>0</v>
      </c>
      <c r="L173" s="221">
        <v>0</v>
      </c>
      <c r="M173" s="418">
        <v>0</v>
      </c>
    </row>
    <row r="174" spans="1:13" ht="23.25" customHeight="1">
      <c r="A174" s="244"/>
      <c r="B174" s="1979" t="s">
        <v>1446</v>
      </c>
      <c r="C174" s="2396" t="s">
        <v>1292</v>
      </c>
      <c r="D174" s="2364" t="s">
        <v>747</v>
      </c>
      <c r="E174" s="1360" t="s">
        <v>484</v>
      </c>
      <c r="F174" s="1360" t="s">
        <v>920</v>
      </c>
      <c r="G174" s="1403"/>
      <c r="H174" s="2444"/>
      <c r="I174" s="1487">
        <f>I175</f>
        <v>1439.434</v>
      </c>
      <c r="J174" s="394"/>
      <c r="K174" s="221"/>
      <c r="L174" s="221"/>
      <c r="M174" s="418"/>
    </row>
    <row r="175" spans="1:13" ht="13.5" customHeight="1">
      <c r="A175" s="244"/>
      <c r="B175" s="1978" t="s">
        <v>1447</v>
      </c>
      <c r="C175" s="2398" t="str">
        <f>'Бюд.р.'!A422</f>
        <v>Прочая закупка товаров, работ и услуг для муниципальных нужд</v>
      </c>
      <c r="D175" s="2122" t="s">
        <v>747</v>
      </c>
      <c r="E175" s="1364" t="s">
        <v>484</v>
      </c>
      <c r="F175" s="1364" t="str">
        <f>'Бюд.р.'!D422</f>
        <v>600 04 02</v>
      </c>
      <c r="G175" s="1364">
        <f>'Бюд.р.'!F422</f>
        <v>244</v>
      </c>
      <c r="H175" s="2444"/>
      <c r="I175" s="1484">
        <f>'Бюд.р.'!H422</f>
        <v>1439.434</v>
      </c>
      <c r="J175" s="394"/>
      <c r="K175" s="221"/>
      <c r="L175" s="221"/>
      <c r="M175" s="418"/>
    </row>
    <row r="176" spans="1:13" ht="22.5" customHeight="1" hidden="1">
      <c r="A176" s="244"/>
      <c r="B176" s="1979" t="s">
        <v>1448</v>
      </c>
      <c r="C176" s="1829" t="s">
        <v>163</v>
      </c>
      <c r="D176" s="2364" t="s">
        <v>747</v>
      </c>
      <c r="E176" s="1360" t="s">
        <v>484</v>
      </c>
      <c r="F176" s="1360" t="s">
        <v>1151</v>
      </c>
      <c r="G176" s="1403"/>
      <c r="H176" s="1941"/>
      <c r="I176" s="1486">
        <f>I177</f>
        <v>0</v>
      </c>
      <c r="J176" s="393">
        <f>J177</f>
        <v>0</v>
      </c>
      <c r="K176" s="218">
        <f>K177</f>
        <v>0</v>
      </c>
      <c r="L176" s="218">
        <f>L177</f>
        <v>0</v>
      </c>
      <c r="M176" s="417">
        <f>M177</f>
        <v>500</v>
      </c>
    </row>
    <row r="177" spans="1:13" ht="12" customHeight="1" hidden="1">
      <c r="A177" s="244"/>
      <c r="B177" s="1978" t="s">
        <v>1449</v>
      </c>
      <c r="C177" s="2398" t="str">
        <f>'Бюд.р.'!A427</f>
        <v>Прочая закупка товаров, работ и услуг для муниципальных нужд</v>
      </c>
      <c r="D177" s="2122" t="s">
        <v>747</v>
      </c>
      <c r="E177" s="1364" t="s">
        <v>484</v>
      </c>
      <c r="F177" s="1364" t="s">
        <v>1151</v>
      </c>
      <c r="G177" s="1364">
        <f>'Бюд.р.'!F427</f>
        <v>244</v>
      </c>
      <c r="H177" s="2444"/>
      <c r="I177" s="1484">
        <f>'Бюд.р.'!H427</f>
        <v>0</v>
      </c>
      <c r="J177" s="394">
        <v>0</v>
      </c>
      <c r="K177" s="221">
        <v>0</v>
      </c>
      <c r="L177" s="221">
        <v>0</v>
      </c>
      <c r="M177" s="418">
        <v>500</v>
      </c>
    </row>
    <row r="178" spans="1:13" ht="22.5" hidden="1">
      <c r="A178" s="244"/>
      <c r="B178" s="2347" t="s">
        <v>178</v>
      </c>
      <c r="C178" s="2391" t="s">
        <v>921</v>
      </c>
      <c r="D178" s="2364" t="s">
        <v>747</v>
      </c>
      <c r="E178" s="1360" t="s">
        <v>484</v>
      </c>
      <c r="F178" s="1360" t="s">
        <v>922</v>
      </c>
      <c r="G178" s="1403"/>
      <c r="H178" s="1941"/>
      <c r="I178" s="1486">
        <f>I179</f>
        <v>0</v>
      </c>
      <c r="J178" s="393">
        <f>J179</f>
        <v>0</v>
      </c>
      <c r="K178" s="218">
        <f>K179</f>
        <v>0</v>
      </c>
      <c r="L178" s="218">
        <f>L179</f>
        <v>0</v>
      </c>
      <c r="M178" s="417">
        <f>M179</f>
        <v>0</v>
      </c>
    </row>
    <row r="179" spans="1:13" ht="14.25" customHeight="1" hidden="1">
      <c r="A179" s="244"/>
      <c r="B179" s="1978" t="s">
        <v>179</v>
      </c>
      <c r="C179" s="2387" t="s">
        <v>503</v>
      </c>
      <c r="D179" s="2122" t="s">
        <v>747</v>
      </c>
      <c r="E179" s="1364" t="s">
        <v>484</v>
      </c>
      <c r="F179" s="1364" t="s">
        <v>922</v>
      </c>
      <c r="G179" s="1364" t="s">
        <v>1027</v>
      </c>
      <c r="H179" s="2444"/>
      <c r="I179" s="1484">
        <f>'Бюд.р.'!H431</f>
        <v>0</v>
      </c>
      <c r="J179" s="394">
        <v>0</v>
      </c>
      <c r="K179" s="221">
        <v>0</v>
      </c>
      <c r="L179" s="221">
        <v>0</v>
      </c>
      <c r="M179" s="418">
        <v>0</v>
      </c>
    </row>
    <row r="180" spans="1:13" ht="25.5" customHeight="1" hidden="1">
      <c r="A180" s="244"/>
      <c r="B180" s="2347" t="s">
        <v>1163</v>
      </c>
      <c r="C180" s="2395" t="s">
        <v>1153</v>
      </c>
      <c r="D180" s="2367">
        <v>968</v>
      </c>
      <c r="E180" s="1382">
        <v>503</v>
      </c>
      <c r="F180" s="1382" t="s">
        <v>1151</v>
      </c>
      <c r="G180" s="1382"/>
      <c r="H180" s="1941"/>
      <c r="I180" s="1486">
        <f>I181</f>
        <v>0</v>
      </c>
      <c r="J180" s="394"/>
      <c r="K180" s="221"/>
      <c r="L180" s="221"/>
      <c r="M180" s="418"/>
    </row>
    <row r="181" spans="1:13" ht="14.25" customHeight="1" hidden="1" thickBot="1">
      <c r="A181" s="244"/>
      <c r="B181" s="1978" t="s">
        <v>1164</v>
      </c>
      <c r="C181" s="2398" t="s">
        <v>503</v>
      </c>
      <c r="D181" s="2369">
        <v>968</v>
      </c>
      <c r="E181" s="1386">
        <v>503</v>
      </c>
      <c r="F181" s="1386" t="s">
        <v>1151</v>
      </c>
      <c r="G181" s="1386">
        <v>500</v>
      </c>
      <c r="H181" s="2445"/>
      <c r="I181" s="1488">
        <f>'Бюд.р.'!H431</f>
        <v>0</v>
      </c>
      <c r="J181" s="394"/>
      <c r="K181" s="221"/>
      <c r="L181" s="221"/>
      <c r="M181" s="418"/>
    </row>
    <row r="182" spans="1:13" ht="15" hidden="1">
      <c r="A182" s="244"/>
      <c r="B182" s="2348" t="s">
        <v>844</v>
      </c>
      <c r="C182" s="2389" t="s">
        <v>923</v>
      </c>
      <c r="D182" s="2362" t="s">
        <v>747</v>
      </c>
      <c r="E182" s="2315" t="s">
        <v>924</v>
      </c>
      <c r="F182" s="2325"/>
      <c r="G182" s="2325"/>
      <c r="H182" s="2446"/>
      <c r="I182" s="2459">
        <f>I183</f>
        <v>0</v>
      </c>
      <c r="J182" s="399">
        <f aca="true" t="shared" si="1" ref="J182:M184">J183</f>
        <v>0</v>
      </c>
      <c r="K182" s="381">
        <f t="shared" si="1"/>
        <v>8</v>
      </c>
      <c r="L182" s="381">
        <f t="shared" si="1"/>
        <v>0</v>
      </c>
      <c r="M182" s="422">
        <f t="shared" si="1"/>
        <v>0</v>
      </c>
    </row>
    <row r="183" spans="1:13" ht="26.25" customHeight="1" hidden="1">
      <c r="A183" s="244"/>
      <c r="B183" s="2349" t="s">
        <v>124</v>
      </c>
      <c r="C183" s="2390" t="s">
        <v>926</v>
      </c>
      <c r="D183" s="2363" t="s">
        <v>747</v>
      </c>
      <c r="E183" s="1357" t="s">
        <v>925</v>
      </c>
      <c r="F183" s="2322"/>
      <c r="G183" s="2322"/>
      <c r="H183" s="2441"/>
      <c r="I183" s="1482">
        <f>I184</f>
        <v>0</v>
      </c>
      <c r="J183" s="392">
        <f t="shared" si="1"/>
        <v>0</v>
      </c>
      <c r="K183" s="184">
        <f t="shared" si="1"/>
        <v>8</v>
      </c>
      <c r="L183" s="184">
        <f t="shared" si="1"/>
        <v>0</v>
      </c>
      <c r="M183" s="416">
        <f t="shared" si="1"/>
        <v>0</v>
      </c>
    </row>
    <row r="184" spans="1:13" ht="22.5" hidden="1">
      <c r="A184" s="244"/>
      <c r="B184" s="2347" t="s">
        <v>125</v>
      </c>
      <c r="C184" s="2411" t="s">
        <v>927</v>
      </c>
      <c r="D184" s="2364" t="s">
        <v>747</v>
      </c>
      <c r="E184" s="1360" t="s">
        <v>925</v>
      </c>
      <c r="F184" s="1360" t="s">
        <v>928</v>
      </c>
      <c r="G184" s="1360"/>
      <c r="H184" s="1941"/>
      <c r="I184" s="1486">
        <f>I185</f>
        <v>0</v>
      </c>
      <c r="J184" s="393">
        <f t="shared" si="1"/>
        <v>0</v>
      </c>
      <c r="K184" s="218">
        <f t="shared" si="1"/>
        <v>8</v>
      </c>
      <c r="L184" s="218">
        <f t="shared" si="1"/>
        <v>0</v>
      </c>
      <c r="M184" s="417">
        <f t="shared" si="1"/>
        <v>0</v>
      </c>
    </row>
    <row r="185" spans="1:13" ht="15" customHeight="1" hidden="1" thickBot="1">
      <c r="A185" s="244"/>
      <c r="B185" s="1978" t="s">
        <v>126</v>
      </c>
      <c r="C185" s="2398" t="str">
        <f>'Бюд.р.'!A437</f>
        <v>Прочая закупка товаров, работ и услуг для муниципальных нужд</v>
      </c>
      <c r="D185" s="2122" t="s">
        <v>747</v>
      </c>
      <c r="E185" s="1364" t="s">
        <v>925</v>
      </c>
      <c r="F185" s="1364" t="s">
        <v>928</v>
      </c>
      <c r="G185" s="1364">
        <f>'Бюд.р.'!F437</f>
        <v>244</v>
      </c>
      <c r="H185" s="2444"/>
      <c r="I185" s="1484">
        <f>'Бюд.р.'!H437</f>
        <v>0</v>
      </c>
      <c r="J185" s="394">
        <v>0</v>
      </c>
      <c r="K185" s="221">
        <v>8</v>
      </c>
      <c r="L185" s="221">
        <v>0</v>
      </c>
      <c r="M185" s="418">
        <v>0</v>
      </c>
    </row>
    <row r="186" spans="1:13" ht="15" hidden="1">
      <c r="A186" s="244"/>
      <c r="B186" s="2348" t="s">
        <v>845</v>
      </c>
      <c r="C186" s="2389" t="s">
        <v>317</v>
      </c>
      <c r="D186" s="2362" t="s">
        <v>747</v>
      </c>
      <c r="E186" s="2315" t="s">
        <v>446</v>
      </c>
      <c r="F186" s="2325"/>
      <c r="G186" s="2321"/>
      <c r="H186" s="2447"/>
      <c r="I186" s="2459">
        <f>I193+I211+I187</f>
        <v>4304.15</v>
      </c>
      <c r="J186" s="399">
        <f>J193</f>
        <v>585</v>
      </c>
      <c r="K186" s="381">
        <f>K193</f>
        <v>667</v>
      </c>
      <c r="L186" s="381">
        <f>L193</f>
        <v>485</v>
      </c>
      <c r="M186" s="422">
        <f>M193</f>
        <v>1170</v>
      </c>
    </row>
    <row r="187" spans="1:13" ht="24.75" customHeight="1">
      <c r="A187" s="244"/>
      <c r="B187" s="2527" t="s">
        <v>124</v>
      </c>
      <c r="C187" s="2508" t="s">
        <v>1322</v>
      </c>
      <c r="D187" s="2509" t="s">
        <v>747</v>
      </c>
      <c r="E187" s="2510" t="s">
        <v>1323</v>
      </c>
      <c r="F187" s="2524"/>
      <c r="G187" s="2528"/>
      <c r="H187" s="2529"/>
      <c r="I187" s="2512">
        <f>I188</f>
        <v>255</v>
      </c>
      <c r="J187" s="399"/>
      <c r="K187" s="381"/>
      <c r="L187" s="381"/>
      <c r="M187" s="422"/>
    </row>
    <row r="188" spans="1:13" ht="56.25">
      <c r="A188" s="244"/>
      <c r="B188" s="2347" t="s">
        <v>125</v>
      </c>
      <c r="C188" s="2391" t="s">
        <v>1330</v>
      </c>
      <c r="D188" s="2364" t="s">
        <v>747</v>
      </c>
      <c r="E188" s="1360" t="s">
        <v>1323</v>
      </c>
      <c r="F188" s="1360" t="str">
        <f>'Бюд.р.'!D443</f>
        <v>428 01 00</v>
      </c>
      <c r="G188" s="1360"/>
      <c r="H188" s="1939"/>
      <c r="I188" s="1486">
        <f>'Бюд.р.'!H443</f>
        <v>255</v>
      </c>
      <c r="J188" s="399"/>
      <c r="K188" s="381"/>
      <c r="L188" s="381"/>
      <c r="M188" s="422"/>
    </row>
    <row r="189" spans="1:13" ht="43.5" customHeight="1">
      <c r="A189" s="244"/>
      <c r="B189" s="1978" t="s">
        <v>126</v>
      </c>
      <c r="C189" s="2391" t="s">
        <v>1333</v>
      </c>
      <c r="D189" s="2375" t="s">
        <v>747</v>
      </c>
      <c r="E189" s="1398" t="s">
        <v>1323</v>
      </c>
      <c r="F189" s="1398" t="str">
        <f>'Бюд.р.'!D444</f>
        <v>428 01 01</v>
      </c>
      <c r="G189" s="1398"/>
      <c r="H189" s="1738"/>
      <c r="I189" s="1490">
        <f>I190</f>
        <v>17</v>
      </c>
      <c r="J189" s="399"/>
      <c r="K189" s="381"/>
      <c r="L189" s="381"/>
      <c r="M189" s="422"/>
    </row>
    <row r="190" spans="1:13" ht="15.75" customHeight="1">
      <c r="A190" s="244"/>
      <c r="B190" s="1978" t="s">
        <v>1371</v>
      </c>
      <c r="C190" s="2398" t="str">
        <f>'Бюд.р.'!A446</f>
        <v>Прочая закупка товаров, работ и услуг для муниципальных нужд</v>
      </c>
      <c r="D190" s="2122" t="s">
        <v>747</v>
      </c>
      <c r="E190" s="1364">
        <v>705</v>
      </c>
      <c r="F190" s="1364" t="str">
        <f>'Бюд.р.'!D446</f>
        <v>428 01 01</v>
      </c>
      <c r="G190" s="1364">
        <f>'Бюд.р.'!F446</f>
        <v>244</v>
      </c>
      <c r="H190" s="1739"/>
      <c r="I190" s="1484">
        <f>'Бюд.р.'!H446</f>
        <v>17</v>
      </c>
      <c r="J190" s="399"/>
      <c r="K190" s="381"/>
      <c r="L190" s="381"/>
      <c r="M190" s="422"/>
    </row>
    <row r="191" spans="1:13" ht="22.5">
      <c r="A191" s="244"/>
      <c r="B191" s="1978" t="s">
        <v>1372</v>
      </c>
      <c r="C191" s="2395" t="s">
        <v>1334</v>
      </c>
      <c r="D191" s="2375" t="s">
        <v>747</v>
      </c>
      <c r="E191" s="1398" t="s">
        <v>1323</v>
      </c>
      <c r="F191" s="1398" t="str">
        <f>'Бюд.р.'!D449</f>
        <v>428 01 02</v>
      </c>
      <c r="G191" s="1398"/>
      <c r="H191" s="1738"/>
      <c r="I191" s="1490">
        <f>I192</f>
        <v>238</v>
      </c>
      <c r="J191" s="399"/>
      <c r="K191" s="381"/>
      <c r="L191" s="381"/>
      <c r="M191" s="422"/>
    </row>
    <row r="192" spans="1:13" ht="15" customHeight="1">
      <c r="A192" s="244"/>
      <c r="B192" s="1978" t="s">
        <v>1373</v>
      </c>
      <c r="C192" s="2398" t="str">
        <f>'Бюд.р.'!A451</f>
        <v>Прочая закупка товаров, работ и услуг для муниципальных нужд</v>
      </c>
      <c r="D192" s="2122" t="s">
        <v>747</v>
      </c>
      <c r="E192" s="2316" t="s">
        <v>1323</v>
      </c>
      <c r="F192" s="1364" t="str">
        <f>'Бюд.р.'!D451</f>
        <v>428 01 02</v>
      </c>
      <c r="G192" s="1364">
        <f>'Бюд.р.'!F451</f>
        <v>244</v>
      </c>
      <c r="H192" s="1739"/>
      <c r="I192" s="1484">
        <f>'Бюд.р.'!H451</f>
        <v>238</v>
      </c>
      <c r="J192" s="399"/>
      <c r="K192" s="381"/>
      <c r="L192" s="381"/>
      <c r="M192" s="422"/>
    </row>
    <row r="193" spans="1:13" ht="15.75" customHeight="1">
      <c r="A193" s="244"/>
      <c r="B193" s="2527" t="s">
        <v>5</v>
      </c>
      <c r="C193" s="2508" t="s">
        <v>445</v>
      </c>
      <c r="D193" s="2509" t="s">
        <v>747</v>
      </c>
      <c r="E193" s="2510" t="s">
        <v>447</v>
      </c>
      <c r="F193" s="2524"/>
      <c r="G193" s="2528"/>
      <c r="H193" s="2529"/>
      <c r="I193" s="2512">
        <f>I194+I198</f>
        <v>3662.6499999999996</v>
      </c>
      <c r="J193" s="392">
        <f>J194+J198</f>
        <v>585</v>
      </c>
      <c r="K193" s="184">
        <f>K194+K198</f>
        <v>667</v>
      </c>
      <c r="L193" s="184">
        <f>L194+L198</f>
        <v>485</v>
      </c>
      <c r="M193" s="416">
        <f>M194+M198</f>
        <v>1170</v>
      </c>
    </row>
    <row r="194" spans="1:13" ht="23.25" customHeight="1">
      <c r="A194" s="245" t="s">
        <v>328</v>
      </c>
      <c r="B194" s="2350" t="s">
        <v>6</v>
      </c>
      <c r="C194" s="2391" t="s">
        <v>1363</v>
      </c>
      <c r="D194" s="2364" t="s">
        <v>747</v>
      </c>
      <c r="E194" s="1360" t="s">
        <v>447</v>
      </c>
      <c r="F194" s="1360" t="s">
        <v>302</v>
      </c>
      <c r="G194" s="1360"/>
      <c r="H194" s="1939"/>
      <c r="I194" s="1486">
        <f>I195</f>
        <v>1545.45</v>
      </c>
      <c r="J194" s="393">
        <f>J195</f>
        <v>90</v>
      </c>
      <c r="K194" s="218">
        <f>K195</f>
        <v>479</v>
      </c>
      <c r="L194" s="218">
        <f>L195</f>
        <v>485</v>
      </c>
      <c r="M194" s="417">
        <f>M195</f>
        <v>310</v>
      </c>
    </row>
    <row r="195" spans="1:13" ht="15" customHeight="1">
      <c r="A195" s="78" t="s">
        <v>239</v>
      </c>
      <c r="B195" s="1978" t="s">
        <v>7</v>
      </c>
      <c r="C195" s="2398" t="str">
        <f>'Бюд.р.'!A468</f>
        <v>Прочая закупка товаров, работ и услуг для муниципальных нужд</v>
      </c>
      <c r="D195" s="2122" t="s">
        <v>747</v>
      </c>
      <c r="E195" s="1364" t="s">
        <v>447</v>
      </c>
      <c r="F195" s="1364" t="str">
        <f>'Бюд.р.'!D468</f>
        <v>795 08 00</v>
      </c>
      <c r="G195" s="1364">
        <f>'Бюд.р.'!F468</f>
        <v>244</v>
      </c>
      <c r="H195" s="1739"/>
      <c r="I195" s="1484">
        <f>'Бюд.р.'!H468</f>
        <v>1545.45</v>
      </c>
      <c r="J195" s="394">
        <v>90</v>
      </c>
      <c r="K195" s="221">
        <v>479</v>
      </c>
      <c r="L195" s="221">
        <v>485</v>
      </c>
      <c r="M195" s="418">
        <v>310</v>
      </c>
    </row>
    <row r="196" spans="1:13" ht="12.75" hidden="1">
      <c r="A196" s="242" t="s">
        <v>240</v>
      </c>
      <c r="B196" s="2350"/>
      <c r="C196" s="2391" t="s">
        <v>323</v>
      </c>
      <c r="D196" s="2377"/>
      <c r="E196" s="1367" t="s">
        <v>335</v>
      </c>
      <c r="F196" s="1367" t="s">
        <v>237</v>
      </c>
      <c r="G196" s="1367" t="s">
        <v>322</v>
      </c>
      <c r="H196" s="2429" t="s">
        <v>324</v>
      </c>
      <c r="I196" s="1485"/>
      <c r="J196" s="395"/>
      <c r="K196" s="269"/>
      <c r="L196" s="269"/>
      <c r="M196" s="382"/>
    </row>
    <row r="197" spans="1:13" ht="12.75" hidden="1">
      <c r="A197" s="246" t="s">
        <v>885</v>
      </c>
      <c r="B197" s="1980"/>
      <c r="C197" s="2412" t="s">
        <v>305</v>
      </c>
      <c r="D197" s="2366"/>
      <c r="E197" s="1430" t="s">
        <v>335</v>
      </c>
      <c r="F197" s="1430" t="s">
        <v>237</v>
      </c>
      <c r="G197" s="1430" t="s">
        <v>322</v>
      </c>
      <c r="H197" s="2448" t="s">
        <v>350</v>
      </c>
      <c r="I197" s="1485"/>
      <c r="J197" s="395"/>
      <c r="K197" s="269"/>
      <c r="L197" s="269"/>
      <c r="M197" s="382"/>
    </row>
    <row r="198" spans="1:13" ht="35.25" customHeight="1">
      <c r="A198" s="245" t="s">
        <v>314</v>
      </c>
      <c r="B198" s="2350" t="s">
        <v>1232</v>
      </c>
      <c r="C198" s="2391" t="s">
        <v>449</v>
      </c>
      <c r="D198" s="2364" t="s">
        <v>747</v>
      </c>
      <c r="E198" s="1360" t="s">
        <v>447</v>
      </c>
      <c r="F198" s="1360" t="s">
        <v>303</v>
      </c>
      <c r="G198" s="1360"/>
      <c r="H198" s="1939"/>
      <c r="I198" s="1486">
        <f>I199</f>
        <v>2117.2</v>
      </c>
      <c r="J198" s="393">
        <f>J199</f>
        <v>495</v>
      </c>
      <c r="K198" s="218">
        <f>K199</f>
        <v>188</v>
      </c>
      <c r="L198" s="218">
        <f>L199</f>
        <v>0</v>
      </c>
      <c r="M198" s="417">
        <f>M199</f>
        <v>860</v>
      </c>
    </row>
    <row r="199" spans="1:13" ht="15" customHeight="1">
      <c r="A199" s="78" t="s">
        <v>915</v>
      </c>
      <c r="B199" s="1978" t="s">
        <v>1233</v>
      </c>
      <c r="C199" s="2398" t="str">
        <f>'Бюд.р.'!A476</f>
        <v>Прочая закупка товаров, работ и услуг для муниципальных нужд</v>
      </c>
      <c r="D199" s="2122" t="s">
        <v>747</v>
      </c>
      <c r="E199" s="1364" t="s">
        <v>447</v>
      </c>
      <c r="F199" s="1364" t="str">
        <f>'Бюд.р.'!D476</f>
        <v>795 06 00</v>
      </c>
      <c r="G199" s="1364">
        <f>'Бюд.р.'!F476</f>
        <v>244</v>
      </c>
      <c r="H199" s="1739"/>
      <c r="I199" s="1484">
        <f>'Бюд.р.'!H476</f>
        <v>2117.2</v>
      </c>
      <c r="J199" s="394">
        <v>495</v>
      </c>
      <c r="K199" s="221">
        <v>188</v>
      </c>
      <c r="L199" s="221">
        <v>0</v>
      </c>
      <c r="M199" s="418">
        <v>860</v>
      </c>
    </row>
    <row r="200" spans="1:13" ht="12.75" hidden="1">
      <c r="A200" s="242" t="s">
        <v>916</v>
      </c>
      <c r="B200" s="2350"/>
      <c r="C200" s="2391" t="s">
        <v>323</v>
      </c>
      <c r="D200" s="2377"/>
      <c r="E200" s="1367" t="s">
        <v>335</v>
      </c>
      <c r="F200" s="1367" t="s">
        <v>238</v>
      </c>
      <c r="G200" s="1367" t="s">
        <v>322</v>
      </c>
      <c r="H200" s="2429" t="s">
        <v>324</v>
      </c>
      <c r="I200" s="1485"/>
      <c r="J200" s="395"/>
      <c r="K200" s="269"/>
      <c r="L200" s="269"/>
      <c r="M200" s="382"/>
    </row>
    <row r="201" spans="1:13" ht="12.75" hidden="1">
      <c r="A201" s="246" t="s">
        <v>885</v>
      </c>
      <c r="B201" s="1980"/>
      <c r="C201" s="2412" t="s">
        <v>305</v>
      </c>
      <c r="D201" s="2366"/>
      <c r="E201" s="1430" t="s">
        <v>335</v>
      </c>
      <c r="F201" s="1430" t="s">
        <v>238</v>
      </c>
      <c r="G201" s="1430" t="s">
        <v>322</v>
      </c>
      <c r="H201" s="2448" t="s">
        <v>350</v>
      </c>
      <c r="I201" s="1485"/>
      <c r="J201" s="395"/>
      <c r="K201" s="269"/>
      <c r="L201" s="269"/>
      <c r="M201" s="382"/>
    </row>
    <row r="202" spans="1:13" ht="36" hidden="1">
      <c r="A202" s="245" t="s">
        <v>846</v>
      </c>
      <c r="B202" s="2347"/>
      <c r="C202" s="2413" t="s">
        <v>893</v>
      </c>
      <c r="D202" s="2364"/>
      <c r="E202" s="1403" t="s">
        <v>335</v>
      </c>
      <c r="F202" s="1403" t="s">
        <v>1028</v>
      </c>
      <c r="G202" s="1403"/>
      <c r="H202" s="1941"/>
      <c r="I202" s="1485"/>
      <c r="J202" s="395"/>
      <c r="K202" s="269"/>
      <c r="L202" s="269"/>
      <c r="M202" s="382"/>
    </row>
    <row r="203" spans="1:13" ht="12.75" hidden="1">
      <c r="A203" s="78" t="s">
        <v>531</v>
      </c>
      <c r="B203" s="2347"/>
      <c r="C203" s="1829" t="s">
        <v>386</v>
      </c>
      <c r="D203" s="2375"/>
      <c r="E203" s="1431" t="s">
        <v>335</v>
      </c>
      <c r="F203" s="1431" t="s">
        <v>1028</v>
      </c>
      <c r="G203" s="1431" t="s">
        <v>333</v>
      </c>
      <c r="H203" s="1765"/>
      <c r="I203" s="1485"/>
      <c r="J203" s="395"/>
      <c r="K203" s="269"/>
      <c r="L203" s="269"/>
      <c r="M203" s="382"/>
    </row>
    <row r="204" spans="1:13" ht="12.75" hidden="1">
      <c r="A204" s="247" t="s">
        <v>886</v>
      </c>
      <c r="B204" s="2350"/>
      <c r="C204" s="2391" t="s">
        <v>323</v>
      </c>
      <c r="D204" s="2377"/>
      <c r="E204" s="1432" t="s">
        <v>335</v>
      </c>
      <c r="F204" s="1432" t="s">
        <v>367</v>
      </c>
      <c r="G204" s="1432" t="s">
        <v>333</v>
      </c>
      <c r="H204" s="2449" t="s">
        <v>324</v>
      </c>
      <c r="I204" s="1485"/>
      <c r="J204" s="395"/>
      <c r="K204" s="269"/>
      <c r="L204" s="269"/>
      <c r="M204" s="382"/>
    </row>
    <row r="205" spans="1:13" ht="22.5" customHeight="1" hidden="1" thickBot="1">
      <c r="A205" s="248" t="s">
        <v>885</v>
      </c>
      <c r="B205" s="2351"/>
      <c r="C205" s="2393" t="s">
        <v>825</v>
      </c>
      <c r="D205" s="2366"/>
      <c r="E205" s="1430" t="s">
        <v>335</v>
      </c>
      <c r="F205" s="1430" t="s">
        <v>332</v>
      </c>
      <c r="G205" s="1430" t="s">
        <v>333</v>
      </c>
      <c r="H205" s="2448" t="s">
        <v>350</v>
      </c>
      <c r="I205" s="1485"/>
      <c r="J205" s="395"/>
      <c r="K205" s="269"/>
      <c r="L205" s="269"/>
      <c r="M205" s="382"/>
    </row>
    <row r="206" spans="1:13" ht="32.25" hidden="1" thickBot="1">
      <c r="A206" s="73" t="s">
        <v>844</v>
      </c>
      <c r="B206" s="2352"/>
      <c r="C206" s="2414" t="s">
        <v>318</v>
      </c>
      <c r="D206" s="2378"/>
      <c r="E206" s="1433" t="s">
        <v>1029</v>
      </c>
      <c r="F206" s="1433"/>
      <c r="G206" s="1433"/>
      <c r="H206" s="2450"/>
      <c r="I206" s="1485"/>
      <c r="J206" s="395"/>
      <c r="K206" s="269"/>
      <c r="L206" s="269"/>
      <c r="M206" s="382"/>
    </row>
    <row r="207" spans="1:13" ht="12.75" hidden="1">
      <c r="A207" s="244" t="s">
        <v>133</v>
      </c>
      <c r="B207" s="2347"/>
      <c r="C207" s="2415" t="s">
        <v>336</v>
      </c>
      <c r="D207" s="2361"/>
      <c r="E207" s="1434" t="s">
        <v>917</v>
      </c>
      <c r="F207" s="1434"/>
      <c r="G207" s="1434"/>
      <c r="H207" s="2444"/>
      <c r="I207" s="1485"/>
      <c r="J207" s="395"/>
      <c r="K207" s="269"/>
      <c r="L207" s="269"/>
      <c r="M207" s="382"/>
    </row>
    <row r="208" spans="1:13" ht="12.75" hidden="1">
      <c r="A208" s="249" t="s">
        <v>240</v>
      </c>
      <c r="B208" s="2353"/>
      <c r="C208" s="2391" t="s">
        <v>323</v>
      </c>
      <c r="D208" s="2377"/>
      <c r="E208" s="1432" t="s">
        <v>917</v>
      </c>
      <c r="F208" s="1432" t="s">
        <v>918</v>
      </c>
      <c r="G208" s="1432" t="s">
        <v>1031</v>
      </c>
      <c r="H208" s="2449" t="s">
        <v>324</v>
      </c>
      <c r="I208" s="1485"/>
      <c r="J208" s="395"/>
      <c r="K208" s="269"/>
      <c r="L208" s="269"/>
      <c r="M208" s="382"/>
    </row>
    <row r="209" spans="1:13" ht="12.75" hidden="1">
      <c r="A209" s="246" t="s">
        <v>885</v>
      </c>
      <c r="B209" s="1980"/>
      <c r="C209" s="2393" t="s">
        <v>305</v>
      </c>
      <c r="D209" s="2366"/>
      <c r="E209" s="1430" t="s">
        <v>917</v>
      </c>
      <c r="F209" s="1430" t="s">
        <v>320</v>
      </c>
      <c r="G209" s="1430" t="s">
        <v>1031</v>
      </c>
      <c r="H209" s="2448" t="s">
        <v>350</v>
      </c>
      <c r="I209" s="1485"/>
      <c r="J209" s="395"/>
      <c r="K209" s="269"/>
      <c r="L209" s="269"/>
      <c r="M209" s="382"/>
    </row>
    <row r="210" spans="1:13" ht="15" hidden="1">
      <c r="A210" s="250" t="s">
        <v>137</v>
      </c>
      <c r="B210" s="2354"/>
      <c r="C210" s="2394" t="s">
        <v>999</v>
      </c>
      <c r="D210" s="2361"/>
      <c r="E210" s="1434" t="s">
        <v>919</v>
      </c>
      <c r="F210" s="1434"/>
      <c r="G210" s="1434"/>
      <c r="H210" s="2444"/>
      <c r="I210" s="1485"/>
      <c r="J210" s="395"/>
      <c r="K210" s="269"/>
      <c r="L210" s="269"/>
      <c r="M210" s="382"/>
    </row>
    <row r="211" spans="1:13" ht="15">
      <c r="A211" s="250"/>
      <c r="B211" s="2527" t="s">
        <v>622</v>
      </c>
      <c r="C211" s="2526" t="s">
        <v>14</v>
      </c>
      <c r="D211" s="2509" t="s">
        <v>747</v>
      </c>
      <c r="E211" s="2510" t="s">
        <v>18</v>
      </c>
      <c r="F211" s="2524"/>
      <c r="G211" s="2528"/>
      <c r="H211" s="2529"/>
      <c r="I211" s="2512">
        <f>I212+I214</f>
        <v>386.5</v>
      </c>
      <c r="J211" s="395"/>
      <c r="K211" s="269"/>
      <c r="L211" s="269"/>
      <c r="M211" s="382"/>
    </row>
    <row r="212" spans="1:13" ht="34.5" customHeight="1">
      <c r="A212" s="250"/>
      <c r="B212" s="2350" t="s">
        <v>625</v>
      </c>
      <c r="C212" s="2395" t="s">
        <v>1275</v>
      </c>
      <c r="D212" s="2364" t="s">
        <v>747</v>
      </c>
      <c r="E212" s="1360" t="s">
        <v>18</v>
      </c>
      <c r="F212" s="1360" t="s">
        <v>497</v>
      </c>
      <c r="G212" s="1360"/>
      <c r="H212" s="1939"/>
      <c r="I212" s="1486">
        <f>I213</f>
        <v>160</v>
      </c>
      <c r="J212" s="395"/>
      <c r="K212" s="269"/>
      <c r="L212" s="269"/>
      <c r="M212" s="382"/>
    </row>
    <row r="213" spans="1:13" ht="14.25" customHeight="1">
      <c r="A213" s="250"/>
      <c r="B213" s="1978" t="s">
        <v>626</v>
      </c>
      <c r="C213" s="2398" t="str">
        <f>'Бюд.р.'!A493</f>
        <v>Прочая закупка товаров, работ и услуг для муниципальных нужд</v>
      </c>
      <c r="D213" s="2122" t="s">
        <v>747</v>
      </c>
      <c r="E213" s="1364" t="s">
        <v>18</v>
      </c>
      <c r="F213" s="1364" t="str">
        <f>'Бюд.р.'!D493</f>
        <v>795 01 00</v>
      </c>
      <c r="G213" s="1364">
        <f>'Бюд.р.'!F493</f>
        <v>244</v>
      </c>
      <c r="H213" s="1739"/>
      <c r="I213" s="1484">
        <f>'Бюд.р.'!H493</f>
        <v>160</v>
      </c>
      <c r="J213" s="395"/>
      <c r="K213" s="269"/>
      <c r="L213" s="269"/>
      <c r="M213" s="382"/>
    </row>
    <row r="214" spans="1:13" ht="22.5">
      <c r="A214" s="250"/>
      <c r="B214" s="2350" t="s">
        <v>1165</v>
      </c>
      <c r="C214" s="2395" t="s">
        <v>1277</v>
      </c>
      <c r="D214" s="2364" t="s">
        <v>747</v>
      </c>
      <c r="E214" s="1360" t="s">
        <v>18</v>
      </c>
      <c r="F214" s="1360" t="s">
        <v>173</v>
      </c>
      <c r="G214" s="1360"/>
      <c r="H214" s="1939"/>
      <c r="I214" s="1486">
        <f>I215</f>
        <v>226.5</v>
      </c>
      <c r="J214" s="395"/>
      <c r="K214" s="269"/>
      <c r="L214" s="269"/>
      <c r="M214" s="382"/>
    </row>
    <row r="215" spans="1:13" ht="15" customHeight="1">
      <c r="A215" s="250"/>
      <c r="B215" s="1978" t="s">
        <v>1604</v>
      </c>
      <c r="C215" s="2398" t="str">
        <f>'Бюд.р.'!A502</f>
        <v>Прочая закупка товаров, работ и услуг для муниципальных нужд</v>
      </c>
      <c r="D215" s="2122" t="s">
        <v>747</v>
      </c>
      <c r="E215" s="1364" t="s">
        <v>18</v>
      </c>
      <c r="F215" s="1364" t="str">
        <f>'Бюд.р.'!D502</f>
        <v>795 04 00</v>
      </c>
      <c r="G215" s="1364">
        <f>'Бюд.р.'!F502</f>
        <v>244</v>
      </c>
      <c r="H215" s="1739"/>
      <c r="I215" s="1484">
        <f>'Бюд.р.'!H502</f>
        <v>226.5</v>
      </c>
      <c r="J215" s="395"/>
      <c r="K215" s="269"/>
      <c r="L215" s="269"/>
      <c r="M215" s="382"/>
    </row>
    <row r="216" spans="1:13" ht="17.25" customHeight="1" hidden="1" thickBot="1">
      <c r="A216" s="250"/>
      <c r="B216" s="2348" t="s">
        <v>554</v>
      </c>
      <c r="C216" s="2389" t="s">
        <v>1169</v>
      </c>
      <c r="D216" s="2362" t="s">
        <v>747</v>
      </c>
      <c r="E216" s="2315" t="s">
        <v>450</v>
      </c>
      <c r="F216" s="2326"/>
      <c r="G216" s="2326"/>
      <c r="H216" s="2446"/>
      <c r="I216" s="2459" t="e">
        <f>I217+I222</f>
        <v>#REF!</v>
      </c>
      <c r="J216" s="399" t="e">
        <f>J217+#REF!</f>
        <v>#REF!</v>
      </c>
      <c r="K216" s="381" t="e">
        <f>K217+#REF!</f>
        <v>#REF!</v>
      </c>
      <c r="L216" s="381" t="e">
        <f>L217+#REF!</f>
        <v>#REF!</v>
      </c>
      <c r="M216" s="422" t="e">
        <f>M217+#REF!</f>
        <v>#REF!</v>
      </c>
    </row>
    <row r="217" spans="1:13" ht="15">
      <c r="A217" s="250"/>
      <c r="B217" s="2527" t="s">
        <v>623</v>
      </c>
      <c r="C217" s="2508" t="s">
        <v>874</v>
      </c>
      <c r="D217" s="2509" t="s">
        <v>747</v>
      </c>
      <c r="E217" s="2510" t="s">
        <v>451</v>
      </c>
      <c r="F217" s="2522"/>
      <c r="G217" s="2522"/>
      <c r="H217" s="2523"/>
      <c r="I217" s="2512" t="e">
        <f>I218+I220</f>
        <v>#REF!</v>
      </c>
      <c r="J217" s="392">
        <f aca="true" t="shared" si="2" ref="J217:M218">J218</f>
        <v>849</v>
      </c>
      <c r="K217" s="184">
        <f t="shared" si="2"/>
        <v>707</v>
      </c>
      <c r="L217" s="184">
        <f t="shared" si="2"/>
        <v>197</v>
      </c>
      <c r="M217" s="416">
        <f t="shared" si="2"/>
        <v>253</v>
      </c>
    </row>
    <row r="218" spans="1:13" ht="33.75" customHeight="1">
      <c r="A218" s="250"/>
      <c r="B218" s="2350" t="s">
        <v>627</v>
      </c>
      <c r="C218" s="1829" t="s">
        <v>1302</v>
      </c>
      <c r="D218" s="2364" t="s">
        <v>747</v>
      </c>
      <c r="E218" s="1403" t="s">
        <v>451</v>
      </c>
      <c r="F218" s="1403" t="s">
        <v>1301</v>
      </c>
      <c r="G218" s="1434"/>
      <c r="H218" s="2444"/>
      <c r="I218" s="1486">
        <f>I219</f>
        <v>11143.5</v>
      </c>
      <c r="J218" s="393">
        <f t="shared" si="2"/>
        <v>849</v>
      </c>
      <c r="K218" s="218">
        <f t="shared" si="2"/>
        <v>707</v>
      </c>
      <c r="L218" s="218">
        <f t="shared" si="2"/>
        <v>197</v>
      </c>
      <c r="M218" s="417">
        <f t="shared" si="2"/>
        <v>253</v>
      </c>
    </row>
    <row r="219" spans="1:13" ht="13.5" customHeight="1">
      <c r="A219" s="250"/>
      <c r="B219" s="1978" t="s">
        <v>628</v>
      </c>
      <c r="C219" s="2398" t="str">
        <f>'Бюд.р.'!A510</f>
        <v>Прочая закупка товаров, работ и услуг для муниципальных нужд</v>
      </c>
      <c r="D219" s="2122" t="s">
        <v>747</v>
      </c>
      <c r="E219" s="1364" t="s">
        <v>451</v>
      </c>
      <c r="F219" s="1364" t="str">
        <f>'Бюд.р.'!D510</f>
        <v>795 09 00</v>
      </c>
      <c r="G219" s="1364">
        <f>'Бюд.р.'!F510</f>
        <v>244</v>
      </c>
      <c r="H219" s="2444"/>
      <c r="I219" s="1484">
        <f>'Бюд.р.'!H510</f>
        <v>11143.5</v>
      </c>
      <c r="J219" s="394">
        <v>849</v>
      </c>
      <c r="K219" s="221">
        <v>707</v>
      </c>
      <c r="L219" s="221">
        <v>197</v>
      </c>
      <c r="M219" s="418">
        <v>253</v>
      </c>
    </row>
    <row r="220" spans="1:13" ht="24" customHeight="1">
      <c r="A220" s="250"/>
      <c r="B220" s="2350" t="s">
        <v>1223</v>
      </c>
      <c r="C220" s="2395" t="s">
        <v>1156</v>
      </c>
      <c r="D220" s="2367">
        <v>968</v>
      </c>
      <c r="E220" s="2556" t="s">
        <v>451</v>
      </c>
      <c r="F220" s="1382" t="e">
        <f>F221</f>
        <v>#REF!</v>
      </c>
      <c r="G220" s="1382"/>
      <c r="H220" s="1941"/>
      <c r="I220" s="1487" t="e">
        <f>I221</f>
        <v>#REF!</v>
      </c>
      <c r="J220" s="394"/>
      <c r="K220" s="221"/>
      <c r="L220" s="221"/>
      <c r="M220" s="418"/>
    </row>
    <row r="221" spans="1:13" ht="13.5" customHeight="1">
      <c r="A221" s="250"/>
      <c r="B221" s="1978" t="s">
        <v>1224</v>
      </c>
      <c r="C221" s="2398" t="e">
        <f>'Бюд.р.'!#REF!</f>
        <v>#REF!</v>
      </c>
      <c r="D221" s="2369">
        <v>968</v>
      </c>
      <c r="E221" s="2551" t="s">
        <v>451</v>
      </c>
      <c r="F221" s="1386" t="e">
        <f>'Бюд.р.'!#REF!</f>
        <v>#REF!</v>
      </c>
      <c r="G221" s="1386" t="e">
        <f>'Бюд.р.'!#REF!</f>
        <v>#REF!</v>
      </c>
      <c r="H221" s="2451"/>
      <c r="I221" s="1488" t="e">
        <f>'Бюд.р.'!#REF!</f>
        <v>#REF!</v>
      </c>
      <c r="J221" s="394"/>
      <c r="K221" s="221"/>
      <c r="L221" s="221"/>
      <c r="M221" s="418"/>
    </row>
    <row r="222" spans="1:13" ht="27" customHeight="1">
      <c r="A222" s="250"/>
      <c r="B222" s="2527" t="s">
        <v>47</v>
      </c>
      <c r="C222" s="2508" t="s">
        <v>1454</v>
      </c>
      <c r="D222" s="2509" t="s">
        <v>747</v>
      </c>
      <c r="E222" s="2558" t="s">
        <v>1602</v>
      </c>
      <c r="F222" s="2522"/>
      <c r="G222" s="2522"/>
      <c r="H222" s="2523"/>
      <c r="I222" s="2512">
        <f>I223</f>
        <v>1969</v>
      </c>
      <c r="J222" s="394"/>
      <c r="K222" s="221"/>
      <c r="L222" s="221"/>
      <c r="M222" s="418"/>
    </row>
    <row r="223" spans="1:13" ht="36" customHeight="1">
      <c r="A223" s="250"/>
      <c r="B223" s="2350" t="s">
        <v>51</v>
      </c>
      <c r="C223" s="1829" t="s">
        <v>1455</v>
      </c>
      <c r="D223" s="2364" t="s">
        <v>747</v>
      </c>
      <c r="E223" s="2327" t="s">
        <v>1602</v>
      </c>
      <c r="F223" s="1403" t="s">
        <v>1453</v>
      </c>
      <c r="G223" s="1434"/>
      <c r="H223" s="2444"/>
      <c r="I223" s="1486">
        <f>I224</f>
        <v>1969</v>
      </c>
      <c r="J223" s="394"/>
      <c r="K223" s="221"/>
      <c r="L223" s="221"/>
      <c r="M223" s="418"/>
    </row>
    <row r="224" spans="1:13" ht="13.5" customHeight="1">
      <c r="A224" s="250"/>
      <c r="B224" s="1978" t="s">
        <v>52</v>
      </c>
      <c r="C224" s="2398" t="str">
        <f>'Бюд.р.'!A519</f>
        <v>Прочая закупка товаров, работ и услуг для муниципальных нужд</v>
      </c>
      <c r="D224" s="2122" t="s">
        <v>747</v>
      </c>
      <c r="E224" s="2316" t="s">
        <v>1602</v>
      </c>
      <c r="F224" s="1364" t="str">
        <f>'Бюд.р.'!D519</f>
        <v>795 06 00</v>
      </c>
      <c r="G224" s="1364">
        <v>244</v>
      </c>
      <c r="H224" s="2444"/>
      <c r="I224" s="1484">
        <f>'Бюд.р.'!H519</f>
        <v>1969</v>
      </c>
      <c r="J224" s="394"/>
      <c r="K224" s="221"/>
      <c r="L224" s="221"/>
      <c r="M224" s="418"/>
    </row>
    <row r="225" spans="1:13" ht="15" customHeight="1" hidden="1" thickBot="1">
      <c r="A225" s="251"/>
      <c r="B225" s="2348" t="s">
        <v>164</v>
      </c>
      <c r="C225" s="2416" t="s">
        <v>319</v>
      </c>
      <c r="D225" s="2362" t="s">
        <v>747</v>
      </c>
      <c r="E225" s="2326" t="s">
        <v>379</v>
      </c>
      <c r="F225" s="2326"/>
      <c r="G225" s="2326"/>
      <c r="H225" s="2446"/>
      <c r="I225" s="2459">
        <f>'Бюд.р.'!H528</f>
        <v>17252.872</v>
      </c>
      <c r="J225" s="399" t="e">
        <f>J232</f>
        <v>#REF!</v>
      </c>
      <c r="K225" s="381" t="e">
        <f>K232</f>
        <v>#REF!</v>
      </c>
      <c r="L225" s="381" t="e">
        <f>L232</f>
        <v>#REF!</v>
      </c>
      <c r="M225" s="422" t="e">
        <f>M232</f>
        <v>#REF!</v>
      </c>
    </row>
    <row r="226" spans="1:13" ht="15" customHeight="1" hidden="1">
      <c r="A226" s="251"/>
      <c r="B226" s="2349" t="s">
        <v>622</v>
      </c>
      <c r="C226" s="2417" t="s">
        <v>876</v>
      </c>
      <c r="D226" s="2363">
        <v>968</v>
      </c>
      <c r="E226" s="1357">
        <v>1001</v>
      </c>
      <c r="F226" s="1357"/>
      <c r="G226" s="1436"/>
      <c r="H226" s="2441"/>
      <c r="I226" s="1482" t="e">
        <f>I227</f>
        <v>#REF!</v>
      </c>
      <c r="J226" s="399"/>
      <c r="K226" s="381"/>
      <c r="L226" s="381"/>
      <c r="M226" s="422"/>
    </row>
    <row r="227" spans="1:13" ht="15" customHeight="1" hidden="1">
      <c r="A227" s="251"/>
      <c r="B227" s="2347" t="s">
        <v>625</v>
      </c>
      <c r="C227" s="2418" t="s">
        <v>878</v>
      </c>
      <c r="D227" s="2380">
        <v>968</v>
      </c>
      <c r="E227" s="1413">
        <v>1001</v>
      </c>
      <c r="F227" s="1413" t="s">
        <v>877</v>
      </c>
      <c r="G227" s="1434"/>
      <c r="H227" s="2444"/>
      <c r="I227" s="1483" t="e">
        <f>I228</f>
        <v>#REF!</v>
      </c>
      <c r="J227" s="399"/>
      <c r="K227" s="381"/>
      <c r="L227" s="381"/>
      <c r="M227" s="422"/>
    </row>
    <row r="228" spans="1:13" ht="24" customHeight="1" hidden="1">
      <c r="A228" s="251"/>
      <c r="B228" s="2355" t="s">
        <v>626</v>
      </c>
      <c r="C228" s="2419" t="s">
        <v>624</v>
      </c>
      <c r="D228" s="2381">
        <v>968</v>
      </c>
      <c r="E228" s="1471">
        <v>1001</v>
      </c>
      <c r="F228" s="1471" t="s">
        <v>877</v>
      </c>
      <c r="G228" s="1471">
        <v>714</v>
      </c>
      <c r="H228" s="2444"/>
      <c r="I228" s="1485" t="e">
        <f>'Бюд.р.'!#REF!</f>
        <v>#REF!</v>
      </c>
      <c r="J228" s="399"/>
      <c r="K228" s="381"/>
      <c r="L228" s="381"/>
      <c r="M228" s="422"/>
    </row>
    <row r="229" spans="1:13" ht="14.25" customHeight="1">
      <c r="A229" s="251"/>
      <c r="B229" s="2527" t="s">
        <v>96</v>
      </c>
      <c r="C229" s="2513" t="s">
        <v>1227</v>
      </c>
      <c r="D229" s="2509" t="s">
        <v>747</v>
      </c>
      <c r="E229" s="2522" t="s">
        <v>1231</v>
      </c>
      <c r="F229" s="2522"/>
      <c r="G229" s="2522"/>
      <c r="H229" s="2523"/>
      <c r="I229" s="2512">
        <f>I230</f>
        <v>970.2</v>
      </c>
      <c r="J229" s="399"/>
      <c r="K229" s="381"/>
      <c r="L229" s="381"/>
      <c r="M229" s="422"/>
    </row>
    <row r="230" spans="1:13" ht="36" customHeight="1">
      <c r="A230" s="251"/>
      <c r="B230" s="2350" t="s">
        <v>97</v>
      </c>
      <c r="C230" s="2395" t="str">
        <f>'Бюд.р.'!A530</f>
        <v>РАСХОДЫ НА ПРЕДОСТАВЛЕНИЕ ДОПЛАТ К ПЕНСИИ ЛИЦАМ, ЗАМЕЩАВШИМ МУНИЦИПАЛЬНЫЕ ДОЛЖНОСТИ И ДОЛЖНОСТИ МУНИЦИПАЛЬНОЙ СЛУЖБЫ</v>
      </c>
      <c r="D230" s="2364" t="s">
        <v>747</v>
      </c>
      <c r="E230" s="1403" t="s">
        <v>1231</v>
      </c>
      <c r="F230" s="1382" t="s">
        <v>1229</v>
      </c>
      <c r="G230" s="1401"/>
      <c r="H230" s="1739"/>
      <c r="I230" s="1487">
        <f>I231</f>
        <v>970.2</v>
      </c>
      <c r="J230" s="399"/>
      <c r="K230" s="381"/>
      <c r="L230" s="381"/>
      <c r="M230" s="422"/>
    </row>
    <row r="231" spans="1:13" ht="22.5" customHeight="1">
      <c r="A231" s="251"/>
      <c r="B231" s="1978" t="s">
        <v>98</v>
      </c>
      <c r="C231" s="2398" t="s">
        <v>1328</v>
      </c>
      <c r="D231" s="2122" t="s">
        <v>747</v>
      </c>
      <c r="E231" s="1437" t="s">
        <v>1231</v>
      </c>
      <c r="F231" s="1438" t="str">
        <f>'Бюд.р.'!D532</f>
        <v>505 01 00</v>
      </c>
      <c r="G231" s="1386">
        <f>'Бюд.р.'!F532</f>
        <v>312</v>
      </c>
      <c r="H231" s="1750"/>
      <c r="I231" s="1488">
        <f>'Бюд.р.'!H534</f>
        <v>970.2</v>
      </c>
      <c r="J231" s="399"/>
      <c r="K231" s="381"/>
      <c r="L231" s="381"/>
      <c r="M231" s="422"/>
    </row>
    <row r="232" spans="1:13" ht="12.75" customHeight="1">
      <c r="A232" s="251"/>
      <c r="B232" s="2527" t="s">
        <v>1234</v>
      </c>
      <c r="C232" s="2513" t="s">
        <v>881</v>
      </c>
      <c r="D232" s="2509" t="s">
        <v>747</v>
      </c>
      <c r="E232" s="2522" t="s">
        <v>1032</v>
      </c>
      <c r="F232" s="2522"/>
      <c r="G232" s="2522"/>
      <c r="H232" s="2523"/>
      <c r="I232" s="2512">
        <f>I233+I236+I238</f>
        <v>16282.671999999999</v>
      </c>
      <c r="J232" s="392" t="e">
        <f>J236</f>
        <v>#REF!</v>
      </c>
      <c r="K232" s="184" t="e">
        <f>#REF!+#REF!</f>
        <v>#REF!</v>
      </c>
      <c r="L232" s="184" t="e">
        <f>#REF!+#REF!</f>
        <v>#REF!</v>
      </c>
      <c r="M232" s="416" t="e">
        <f>#REF!+#REF!</f>
        <v>#REF!</v>
      </c>
    </row>
    <row r="233" spans="1:13" ht="34.5" customHeight="1">
      <c r="A233" s="251"/>
      <c r="B233" s="1979" t="s">
        <v>1235</v>
      </c>
      <c r="C233" s="2395" t="str">
        <f>'Бюд.р.'!A536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D233" s="2364" t="s">
        <v>747</v>
      </c>
      <c r="E233" s="1403" t="s">
        <v>1032</v>
      </c>
      <c r="F233" s="1382" t="str">
        <f>'Бюд.р.'!D536</f>
        <v>002 80 31</v>
      </c>
      <c r="G233" s="1401"/>
      <c r="H233" s="1739"/>
      <c r="I233" s="1487">
        <f>SUM(I234:I235)</f>
        <v>4515.072</v>
      </c>
      <c r="J233" s="392"/>
      <c r="K233" s="392"/>
      <c r="L233" s="392"/>
      <c r="M233" s="1216"/>
    </row>
    <row r="234" spans="1:13" ht="15.75" customHeight="1">
      <c r="A234" s="251"/>
      <c r="B234" s="1978" t="s">
        <v>1236</v>
      </c>
      <c r="C234" s="2398" t="str">
        <f>'Бюд.р.'!A538</f>
        <v>Фонд оплаты труда и страховые взносы</v>
      </c>
      <c r="D234" s="2122" t="s">
        <v>747</v>
      </c>
      <c r="E234" s="1437" t="s">
        <v>1032</v>
      </c>
      <c r="F234" s="1438" t="str">
        <f>'Бюд.р.'!D538</f>
        <v>002  80 31</v>
      </c>
      <c r="G234" s="1386">
        <f>'Бюд.р.'!F538</f>
        <v>121</v>
      </c>
      <c r="H234" s="1750"/>
      <c r="I234" s="1488">
        <f>'Бюд.р.'!H538</f>
        <v>4209.072</v>
      </c>
      <c r="J234" s="392"/>
      <c r="K234" s="392"/>
      <c r="L234" s="392"/>
      <c r="M234" s="1216"/>
    </row>
    <row r="235" spans="1:13" ht="15.75" customHeight="1">
      <c r="A235" s="251"/>
      <c r="B235" s="1978" t="s">
        <v>1605</v>
      </c>
      <c r="C235" s="2398" t="str">
        <f>'Бюд.р.'!A544</f>
        <v>Прочая закупка товаров, работ и услуг для муниципальных нужд</v>
      </c>
      <c r="D235" s="2122"/>
      <c r="E235" s="1437"/>
      <c r="F235" s="1438" t="str">
        <f>'Бюд.р.'!D544</f>
        <v>002 80 31</v>
      </c>
      <c r="G235" s="1386">
        <f>'Бюд.р.'!F544</f>
        <v>244</v>
      </c>
      <c r="H235" s="1750"/>
      <c r="I235" s="1488">
        <f>'Бюд.р.'!H544</f>
        <v>305.99999999999994</v>
      </c>
      <c r="J235" s="392"/>
      <c r="K235" s="392"/>
      <c r="L235" s="392"/>
      <c r="M235" s="1216"/>
    </row>
    <row r="236" spans="1:13" ht="36" customHeight="1">
      <c r="A236" s="251"/>
      <c r="B236" s="1979" t="s">
        <v>1606</v>
      </c>
      <c r="C236" s="2391" t="str">
        <f>'Бюд.р.'!A551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D236" s="2364" t="s">
        <v>747</v>
      </c>
      <c r="E236" s="1403" t="s">
        <v>1032</v>
      </c>
      <c r="F236" s="1403" t="str">
        <f>'Бюд.р.'!D551</f>
        <v>511 80 32</v>
      </c>
      <c r="G236" s="1403"/>
      <c r="H236" s="1941"/>
      <c r="I236" s="1486">
        <f>I237</f>
        <v>9259.8</v>
      </c>
      <c r="J236" s="393" t="e">
        <f>#REF!+#REF!</f>
        <v>#REF!</v>
      </c>
      <c r="K236" s="393" t="e">
        <f>#REF!+#REF!</f>
        <v>#REF!</v>
      </c>
      <c r="L236" s="393" t="e">
        <f>#REF!+#REF!</f>
        <v>#REF!</v>
      </c>
      <c r="M236" s="393" t="e">
        <f>#REF!+#REF!</f>
        <v>#REF!</v>
      </c>
    </row>
    <row r="237" spans="1:13" ht="23.25" customHeight="1">
      <c r="A237" s="251"/>
      <c r="B237" s="1978" t="s">
        <v>1607</v>
      </c>
      <c r="C237" s="2387" t="str">
        <f>'Бюд.р.'!A553</f>
        <v>Пособия, компенсации, меры социальной поддержки по публичным нормативным обязательствам</v>
      </c>
      <c r="D237" s="2122" t="s">
        <v>747</v>
      </c>
      <c r="E237" s="1437" t="s">
        <v>1032</v>
      </c>
      <c r="F237" s="1430" t="str">
        <f>'Бюд.р.'!D553</f>
        <v>511 80 32</v>
      </c>
      <c r="G237" s="1437">
        <f>'Бюд.р.'!F553</f>
        <v>313</v>
      </c>
      <c r="H237" s="1941"/>
      <c r="I237" s="1484">
        <f>'Бюд.р.'!H553</f>
        <v>9259.8</v>
      </c>
      <c r="J237" s="394">
        <v>1470</v>
      </c>
      <c r="K237" s="221">
        <v>1500</v>
      </c>
      <c r="L237" s="221">
        <v>1515</v>
      </c>
      <c r="M237" s="418">
        <v>1515</v>
      </c>
    </row>
    <row r="238" spans="1:13" ht="34.5" customHeight="1">
      <c r="A238" s="831"/>
      <c r="B238" s="1979" t="s">
        <v>1608</v>
      </c>
      <c r="C238" s="2391" t="str">
        <f>'Бюд.р.'!A556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D238" s="2364" t="s">
        <v>747</v>
      </c>
      <c r="E238" s="1403" t="s">
        <v>1032</v>
      </c>
      <c r="F238" s="1403" t="str">
        <f>'Бюд.р.'!D556</f>
        <v>511 80 33</v>
      </c>
      <c r="G238" s="1403"/>
      <c r="H238" s="2452"/>
      <c r="I238" s="1487">
        <f>I239</f>
        <v>2507.8</v>
      </c>
      <c r="J238" s="832"/>
      <c r="K238" s="832"/>
      <c r="L238" s="832"/>
      <c r="M238" s="370"/>
    </row>
    <row r="239" spans="1:13" ht="14.25" customHeight="1">
      <c r="A239" s="831"/>
      <c r="B239" s="1978" t="s">
        <v>1609</v>
      </c>
      <c r="C239" s="2387" t="str">
        <f>'Бюд.р.'!A558</f>
        <v>Иные выплаты населению</v>
      </c>
      <c r="D239" s="2122" t="s">
        <v>747</v>
      </c>
      <c r="E239" s="1437" t="s">
        <v>1032</v>
      </c>
      <c r="F239" s="1430" t="str">
        <f>'Бюд.р.'!D558</f>
        <v>511 80 33</v>
      </c>
      <c r="G239" s="1437">
        <f>'Бюд.р.'!F558</f>
        <v>360</v>
      </c>
      <c r="H239" s="2448"/>
      <c r="I239" s="1484">
        <f>'Бюд.р.'!H558</f>
        <v>2507.8</v>
      </c>
      <c r="J239" s="832"/>
      <c r="K239" s="832"/>
      <c r="L239" s="832"/>
      <c r="M239" s="370"/>
    </row>
    <row r="240" spans="1:13" ht="40.5" customHeight="1" hidden="1" thickBot="1">
      <c r="A240" s="454"/>
      <c r="B240" s="1978"/>
      <c r="C240" s="2418" t="s">
        <v>1111</v>
      </c>
      <c r="D240" s="2378" t="s">
        <v>1112</v>
      </c>
      <c r="E240" s="1437"/>
      <c r="F240" s="1430"/>
      <c r="G240" s="1437"/>
      <c r="H240" s="1766"/>
      <c r="I240" s="2461">
        <f>I241</f>
        <v>0</v>
      </c>
      <c r="J240" s="423"/>
      <c r="K240" s="423"/>
      <c r="L240" s="423"/>
      <c r="M240" s="583"/>
    </row>
    <row r="241" spans="1:13" ht="24.75" customHeight="1" hidden="1" thickBot="1">
      <c r="A241" s="454"/>
      <c r="B241" s="2356" t="s">
        <v>840</v>
      </c>
      <c r="C241" s="2420" t="s">
        <v>132</v>
      </c>
      <c r="D241" s="2382" t="s">
        <v>1112</v>
      </c>
      <c r="E241" s="2328" t="s">
        <v>545</v>
      </c>
      <c r="F241" s="2328"/>
      <c r="G241" s="2328"/>
      <c r="H241" s="2453"/>
      <c r="I241" s="2462">
        <f>I242</f>
        <v>0</v>
      </c>
      <c r="J241" s="423"/>
      <c r="K241" s="423"/>
      <c r="L241" s="423"/>
      <c r="M241" s="583"/>
    </row>
    <row r="242" spans="1:13" ht="31.5" customHeight="1" hidden="1" thickBot="1">
      <c r="A242" s="454"/>
      <c r="B242" s="2357" t="s">
        <v>96</v>
      </c>
      <c r="C242" s="2421" t="s">
        <v>30</v>
      </c>
      <c r="D242" s="2363">
        <v>917</v>
      </c>
      <c r="E242" s="1357" t="s">
        <v>629</v>
      </c>
      <c r="F242" s="1446"/>
      <c r="G242" s="1816"/>
      <c r="H242" s="1770"/>
      <c r="I242" s="1482">
        <f>I243</f>
        <v>0</v>
      </c>
      <c r="J242" s="423"/>
      <c r="K242" s="423"/>
      <c r="L242" s="423"/>
      <c r="M242" s="583"/>
    </row>
    <row r="243" spans="1:13" ht="24.75" customHeight="1" hidden="1" thickBot="1">
      <c r="A243" s="454"/>
      <c r="B243" s="1979" t="s">
        <v>97</v>
      </c>
      <c r="C243" s="2397" t="s">
        <v>171</v>
      </c>
      <c r="D243" s="2380">
        <v>917</v>
      </c>
      <c r="E243" s="1413" t="s">
        <v>629</v>
      </c>
      <c r="F243" s="1413" t="s">
        <v>172</v>
      </c>
      <c r="G243" s="1437"/>
      <c r="H243" s="1766"/>
      <c r="I243" s="1486">
        <f>I244</f>
        <v>0</v>
      </c>
      <c r="J243" s="423"/>
      <c r="K243" s="423"/>
      <c r="L243" s="423"/>
      <c r="M243" s="583"/>
    </row>
    <row r="244" spans="1:13" ht="16.5" customHeight="1" hidden="1" thickBot="1">
      <c r="A244" s="454"/>
      <c r="B244" s="1978" t="s">
        <v>98</v>
      </c>
      <c r="C244" s="2422" t="s">
        <v>503</v>
      </c>
      <c r="D244" s="2383">
        <v>917</v>
      </c>
      <c r="E244" s="1548" t="s">
        <v>629</v>
      </c>
      <c r="F244" s="1548" t="s">
        <v>172</v>
      </c>
      <c r="G244" s="1548">
        <v>500</v>
      </c>
      <c r="H244" s="1766"/>
      <c r="I244" s="1484">
        <f>'Бюд.р.'!H566</f>
        <v>0</v>
      </c>
      <c r="J244" s="423"/>
      <c r="K244" s="423"/>
      <c r="L244" s="423"/>
      <c r="M244" s="583"/>
    </row>
    <row r="245" spans="1:13" ht="16.5" customHeight="1" hidden="1" thickBot="1">
      <c r="A245" s="454"/>
      <c r="B245" s="2358" t="s">
        <v>1157</v>
      </c>
      <c r="C245" s="2423" t="s">
        <v>1147</v>
      </c>
      <c r="D245" s="2384">
        <v>968</v>
      </c>
      <c r="E245" s="2329">
        <v>1100</v>
      </c>
      <c r="F245" s="2329"/>
      <c r="G245" s="2329"/>
      <c r="H245" s="2454"/>
      <c r="I245" s="2463">
        <f>I246</f>
        <v>4092.7</v>
      </c>
      <c r="J245" s="423"/>
      <c r="K245" s="423"/>
      <c r="L245" s="423"/>
      <c r="M245" s="583"/>
    </row>
    <row r="246" spans="1:13" ht="14.25" customHeight="1" thickBot="1">
      <c r="A246" s="454"/>
      <c r="B246" s="2530" t="s">
        <v>1325</v>
      </c>
      <c r="C246" s="2531" t="s">
        <v>1148</v>
      </c>
      <c r="D246" s="2532">
        <v>968</v>
      </c>
      <c r="E246" s="2533">
        <v>1102</v>
      </c>
      <c r="F246" s="2533"/>
      <c r="G246" s="2533"/>
      <c r="H246" s="2534"/>
      <c r="I246" s="2535">
        <f>I247</f>
        <v>4092.7</v>
      </c>
      <c r="J246" s="423"/>
      <c r="K246" s="423"/>
      <c r="L246" s="423"/>
      <c r="M246" s="583"/>
    </row>
    <row r="247" spans="1:13" ht="32.25" customHeight="1" thickBot="1">
      <c r="A247" s="454"/>
      <c r="B247" s="1979" t="s">
        <v>1326</v>
      </c>
      <c r="C247" s="2395" t="s">
        <v>880</v>
      </c>
      <c r="D247" s="2367">
        <v>968</v>
      </c>
      <c r="E247" s="1382">
        <v>1102</v>
      </c>
      <c r="F247" s="1382" t="s">
        <v>1272</v>
      </c>
      <c r="G247" s="1382"/>
      <c r="H247" s="2455"/>
      <c r="I247" s="1487">
        <f>I248</f>
        <v>4092.7</v>
      </c>
      <c r="J247" s="423"/>
      <c r="K247" s="423"/>
      <c r="L247" s="423"/>
      <c r="M247" s="583"/>
    </row>
    <row r="248" spans="1:13" ht="18" customHeight="1" hidden="1" thickBot="1">
      <c r="A248" s="454"/>
      <c r="B248" s="1978" t="s">
        <v>1452</v>
      </c>
      <c r="C248" s="2398" t="str">
        <f>'Бюд.р.'!A573</f>
        <v>Иные закупки товаров, работ и услуг для муниципальных нужд</v>
      </c>
      <c r="D248" s="2369">
        <v>968</v>
      </c>
      <c r="E248" s="1386">
        <v>1102</v>
      </c>
      <c r="F248" s="1386" t="s">
        <v>1272</v>
      </c>
      <c r="G248" s="1386">
        <v>240</v>
      </c>
      <c r="H248" s="2455"/>
      <c r="I248" s="1488">
        <f>SUM(I249:I250)</f>
        <v>4092.7</v>
      </c>
      <c r="J248" s="423"/>
      <c r="K248" s="423"/>
      <c r="L248" s="423"/>
      <c r="M248" s="583"/>
    </row>
    <row r="249" spans="1:13" ht="23.25" customHeight="1" hidden="1" thickBot="1">
      <c r="A249" s="454"/>
      <c r="B249" s="1978" t="s">
        <v>242</v>
      </c>
      <c r="C249" s="2398" t="str">
        <f>'Бюд.р.'!A574</f>
        <v>Закупка товаров, работ, услуг в сфере информационно-коммуникационных технологий</v>
      </c>
      <c r="D249" s="2369">
        <f>'Бюд.р.'!B353</f>
        <v>968</v>
      </c>
      <c r="E249" s="1386">
        <v>1102</v>
      </c>
      <c r="F249" s="1386" t="s">
        <v>1272</v>
      </c>
      <c r="G249" s="1386">
        <v>242</v>
      </c>
      <c r="H249" s="2451"/>
      <c r="I249" s="1488">
        <f>'Бюд.р.'!H574</f>
        <v>0</v>
      </c>
      <c r="J249" s="423"/>
      <c r="K249" s="423"/>
      <c r="L249" s="423"/>
      <c r="M249" s="583"/>
    </row>
    <row r="250" spans="1:13" ht="13.5" customHeight="1" thickBot="1">
      <c r="A250" s="454"/>
      <c r="B250" s="1978" t="s">
        <v>1327</v>
      </c>
      <c r="C250" s="2398" t="str">
        <f>'Бюд.р.'!A577</f>
        <v>Прочая закупка товаров, работ и услуг для муниципальных нужд</v>
      </c>
      <c r="D250" s="2369">
        <f>'Бюд.р.'!B363</f>
        <v>968</v>
      </c>
      <c r="E250" s="1386">
        <v>1102</v>
      </c>
      <c r="F250" s="1386" t="str">
        <f>'Бюд.р.'!D577</f>
        <v>795 10 00</v>
      </c>
      <c r="G250" s="1386">
        <f>'Бюд.р.'!F577</f>
        <v>244</v>
      </c>
      <c r="H250" s="2451"/>
      <c r="I250" s="1488">
        <f>'Бюд.р.'!H577</f>
        <v>4092.7</v>
      </c>
      <c r="J250" s="423"/>
      <c r="K250" s="423"/>
      <c r="L250" s="423"/>
      <c r="M250" s="583"/>
    </row>
    <row r="251" spans="1:13" ht="16.5" customHeight="1" hidden="1" thickBot="1">
      <c r="A251" s="454"/>
      <c r="B251" s="2358" t="s">
        <v>1158</v>
      </c>
      <c r="C251" s="2423" t="s">
        <v>1149</v>
      </c>
      <c r="D251" s="2384">
        <v>968</v>
      </c>
      <c r="E251" s="2329">
        <v>1200</v>
      </c>
      <c r="F251" s="2329"/>
      <c r="G251" s="2329"/>
      <c r="H251" s="2454"/>
      <c r="I251" s="2463">
        <f>I252</f>
        <v>1800</v>
      </c>
      <c r="J251" s="423"/>
      <c r="K251" s="423"/>
      <c r="L251" s="423"/>
      <c r="M251" s="583"/>
    </row>
    <row r="252" spans="1:13" ht="13.5" customHeight="1" thickBot="1">
      <c r="A252" s="454"/>
      <c r="B252" s="2530" t="s">
        <v>1450</v>
      </c>
      <c r="C252" s="2531" t="s">
        <v>875</v>
      </c>
      <c r="D252" s="2532">
        <v>968</v>
      </c>
      <c r="E252" s="2533">
        <v>1202</v>
      </c>
      <c r="F252" s="2533"/>
      <c r="G252" s="2533"/>
      <c r="H252" s="2534"/>
      <c r="I252" s="2535">
        <f>I253</f>
        <v>1800</v>
      </c>
      <c r="J252" s="423"/>
      <c r="K252" s="423"/>
      <c r="L252" s="423"/>
      <c r="M252" s="583"/>
    </row>
    <row r="253" spans="1:13" ht="23.25" customHeight="1" thickBot="1">
      <c r="A253" s="454"/>
      <c r="B253" s="1979" t="s">
        <v>1451</v>
      </c>
      <c r="C253" s="2395" t="str">
        <f>'Бюд.р.'!A585</f>
        <v>ОПУБЛИКОВАНИЕ МУНИЦИПАЛЬНЫХ ПРАВОВЫХ АКТОВ, ИНОЙ ИНФОРМАЦИИ </v>
      </c>
      <c r="D253" s="2368">
        <v>968</v>
      </c>
      <c r="E253" s="1384">
        <v>1202</v>
      </c>
      <c r="F253" s="1384" t="s">
        <v>879</v>
      </c>
      <c r="G253" s="1384"/>
      <c r="H253" s="2456"/>
      <c r="I253" s="1487">
        <f>I254</f>
        <v>1800</v>
      </c>
      <c r="J253" s="423"/>
      <c r="K253" s="423"/>
      <c r="L253" s="423"/>
      <c r="M253" s="583"/>
    </row>
    <row r="254" spans="1:13" ht="12.75" customHeight="1" thickBot="1">
      <c r="A254" s="454"/>
      <c r="B254" s="1989" t="s">
        <v>1452</v>
      </c>
      <c r="C254" s="2424" t="str">
        <f>'Бюд.р.'!A587</f>
        <v>Прочая закупка товаров, работ и услуг для муниципальных нужд</v>
      </c>
      <c r="D254" s="2385">
        <v>968</v>
      </c>
      <c r="E254" s="1654">
        <v>1202</v>
      </c>
      <c r="F254" s="1654" t="str">
        <f>'Бюд.р.'!D587</f>
        <v>457 03 00</v>
      </c>
      <c r="G254" s="1654">
        <f>'Бюд.р.'!F587</f>
        <v>244</v>
      </c>
      <c r="H254" s="2457"/>
      <c r="I254" s="1496">
        <f>'Бюд.р.'!H587</f>
        <v>1800</v>
      </c>
      <c r="J254" s="423"/>
      <c r="K254" s="423"/>
      <c r="L254" s="423"/>
      <c r="M254" s="583"/>
    </row>
    <row r="255" spans="1:13" ht="16.5" customHeight="1" thickBot="1">
      <c r="A255" s="454"/>
      <c r="B255" s="2308"/>
      <c r="C255" s="2309" t="s">
        <v>381</v>
      </c>
      <c r="D255" s="2310"/>
      <c r="E255" s="2311"/>
      <c r="F255" s="2311"/>
      <c r="G255" s="2312"/>
      <c r="H255" s="2313"/>
      <c r="I255" s="2314" t="e">
        <f>I17+I27+I62</f>
        <v>#REF!</v>
      </c>
      <c r="J255" s="423"/>
      <c r="K255" s="423"/>
      <c r="L255" s="423"/>
      <c r="M255" s="583"/>
    </row>
    <row r="256" spans="1:13" ht="24.75" customHeight="1" thickBot="1">
      <c r="A256" s="454"/>
      <c r="B256" s="1833"/>
      <c r="C256" s="1834" t="s">
        <v>422</v>
      </c>
      <c r="D256" s="1835"/>
      <c r="E256" s="1835"/>
      <c r="F256" s="3032" t="s">
        <v>94</v>
      </c>
      <c r="G256" s="3032"/>
      <c r="H256" s="3032"/>
      <c r="I256" s="3032"/>
      <c r="J256" s="3032"/>
      <c r="K256" s="3032"/>
      <c r="L256" s="3032"/>
      <c r="M256" s="583"/>
    </row>
    <row r="257" spans="1:13" ht="27.75" customHeight="1" thickBot="1">
      <c r="A257" s="436" t="s">
        <v>915</v>
      </c>
      <c r="B257" s="1833"/>
      <c r="C257" s="598" t="s">
        <v>423</v>
      </c>
      <c r="D257" s="1836"/>
      <c r="E257" s="1837"/>
      <c r="F257" s="3030" t="s">
        <v>1588</v>
      </c>
      <c r="G257" s="3030"/>
      <c r="H257" s="3030"/>
      <c r="I257" s="3030"/>
      <c r="J257" s="3030"/>
      <c r="K257" s="3030"/>
      <c r="L257" s="3030"/>
      <c r="M257" s="456" t="e">
        <f>M27</f>
        <v>#REF!</v>
      </c>
    </row>
    <row r="258" spans="1:13" ht="12.75" hidden="1">
      <c r="A258" s="76" t="s">
        <v>130</v>
      </c>
      <c r="B258" s="406"/>
      <c r="C258" s="407" t="s">
        <v>344</v>
      </c>
      <c r="D258" s="408"/>
      <c r="E258" s="409" t="s">
        <v>1032</v>
      </c>
      <c r="F258" s="410" t="s">
        <v>506</v>
      </c>
      <c r="G258" s="410">
        <v>755</v>
      </c>
      <c r="H258" s="409" t="s">
        <v>325</v>
      </c>
      <c r="I258" s="400">
        <f aca="true" t="shared" si="3" ref="I258:I276">SUM(J258:M258)</f>
        <v>0</v>
      </c>
      <c r="J258" s="411"/>
      <c r="K258" s="411"/>
      <c r="L258" s="411"/>
      <c r="M258" s="411"/>
    </row>
    <row r="259" spans="1:13" ht="23.25" hidden="1" thickBot="1">
      <c r="A259" s="88" t="s">
        <v>885</v>
      </c>
      <c r="B259" s="261"/>
      <c r="C259" s="262" t="s">
        <v>1033</v>
      </c>
      <c r="D259" s="28"/>
      <c r="E259" s="14" t="s">
        <v>1032</v>
      </c>
      <c r="F259" s="14" t="s">
        <v>506</v>
      </c>
      <c r="G259" s="14" t="s">
        <v>377</v>
      </c>
      <c r="H259" s="14" t="s">
        <v>378</v>
      </c>
      <c r="I259" s="373">
        <f t="shared" si="3"/>
        <v>0</v>
      </c>
      <c r="J259" s="370"/>
      <c r="K259" s="370"/>
      <c r="L259" s="370"/>
      <c r="M259" s="370"/>
    </row>
    <row r="260" spans="1:13" ht="21" customHeight="1" hidden="1" thickBot="1">
      <c r="A260" s="252"/>
      <c r="B260" s="1468"/>
      <c r="C260" s="266" t="s">
        <v>381</v>
      </c>
      <c r="D260" s="264"/>
      <c r="E260" s="265"/>
      <c r="F260" s="265"/>
      <c r="G260" s="265"/>
      <c r="H260" s="265"/>
      <c r="I260" s="373">
        <f t="shared" si="3"/>
        <v>0</v>
      </c>
      <c r="J260" s="371"/>
      <c r="K260" s="371"/>
      <c r="L260" s="371"/>
      <c r="M260" s="371"/>
    </row>
    <row r="261" spans="3:13" ht="12.75" hidden="1">
      <c r="C261" t="s">
        <v>1084</v>
      </c>
      <c r="I261" s="373">
        <f t="shared" si="3"/>
        <v>0</v>
      </c>
      <c r="J261" s="40"/>
      <c r="K261" s="40"/>
      <c r="L261" s="40"/>
      <c r="M261" s="40"/>
    </row>
    <row r="262" spans="3:13" ht="12.75" hidden="1">
      <c r="C262" s="29" t="s">
        <v>1045</v>
      </c>
      <c r="D262" s="29"/>
      <c r="E262" s="29"/>
      <c r="F262" s="29"/>
      <c r="G262" s="29"/>
      <c r="H262" s="29"/>
      <c r="I262" s="373">
        <f t="shared" si="3"/>
        <v>0</v>
      </c>
      <c r="J262" s="29"/>
      <c r="K262" s="29"/>
      <c r="L262" s="29"/>
      <c r="M262" s="29"/>
    </row>
    <row r="263" spans="3:9" ht="12.75" hidden="1">
      <c r="C263" t="s">
        <v>1083</v>
      </c>
      <c r="I263" s="373">
        <f t="shared" si="3"/>
        <v>0</v>
      </c>
    </row>
    <row r="264" spans="3:9" ht="12.75" hidden="1">
      <c r="C264" t="s">
        <v>1044</v>
      </c>
      <c r="I264" s="373">
        <f t="shared" si="3"/>
        <v>0</v>
      </c>
    </row>
    <row r="265" spans="3:9" ht="12.75" hidden="1">
      <c r="C265" t="s">
        <v>1043</v>
      </c>
      <c r="I265" s="373">
        <f t="shared" si="3"/>
        <v>0</v>
      </c>
    </row>
    <row r="266" ht="12.75" hidden="1">
      <c r="I266" s="373">
        <f t="shared" si="3"/>
        <v>0</v>
      </c>
    </row>
    <row r="267" spans="3:13" ht="12.75" hidden="1">
      <c r="C267" s="212" t="s">
        <v>1048</v>
      </c>
      <c r="D267" s="174"/>
      <c r="E267" s="174"/>
      <c r="F267" s="174"/>
      <c r="G267" s="174"/>
      <c r="H267" s="174"/>
      <c r="I267" s="373">
        <f t="shared" si="3"/>
        <v>0</v>
      </c>
      <c r="J267" s="174"/>
      <c r="K267" s="174"/>
      <c r="L267" s="174"/>
      <c r="M267" s="174"/>
    </row>
    <row r="268" spans="3:13" ht="12.75" hidden="1">
      <c r="C268" s="208" t="s">
        <v>1046</v>
      </c>
      <c r="D268" s="40"/>
      <c r="E268" s="40"/>
      <c r="F268" s="40" t="e">
        <f>#REF!-#REF!</f>
        <v>#REF!</v>
      </c>
      <c r="G268" s="40"/>
      <c r="H268" s="40"/>
      <c r="I268" s="373">
        <f t="shared" si="3"/>
        <v>0</v>
      </c>
      <c r="J268" s="40"/>
      <c r="K268" s="40"/>
      <c r="L268" s="40"/>
      <c r="M268" s="40"/>
    </row>
    <row r="269" spans="3:13" ht="13.5" hidden="1" thickBot="1">
      <c r="C269" s="209" t="s">
        <v>1042</v>
      </c>
      <c r="D269" s="210"/>
      <c r="E269" s="210"/>
      <c r="F269" s="40" t="e">
        <f>#REF!-#REF!</f>
        <v>#REF!</v>
      </c>
      <c r="G269" s="210"/>
      <c r="H269" s="210"/>
      <c r="I269" s="373">
        <f t="shared" si="3"/>
        <v>0</v>
      </c>
      <c r="J269" s="210"/>
      <c r="K269" s="210"/>
      <c r="L269" s="210"/>
      <c r="M269" s="210"/>
    </row>
    <row r="270" spans="3:13" ht="12.75" hidden="1">
      <c r="C270" s="212" t="s">
        <v>1047</v>
      </c>
      <c r="D270" s="174"/>
      <c r="E270" s="174"/>
      <c r="F270" s="174"/>
      <c r="G270" s="174"/>
      <c r="H270" s="174"/>
      <c r="I270" s="373">
        <f t="shared" si="3"/>
        <v>0</v>
      </c>
      <c r="J270" s="174"/>
      <c r="K270" s="174"/>
      <c r="L270" s="174"/>
      <c r="M270" s="174"/>
    </row>
    <row r="271" spans="3:13" ht="12.75" hidden="1">
      <c r="C271" s="208" t="s">
        <v>1046</v>
      </c>
      <c r="D271" s="40"/>
      <c r="E271" s="40"/>
      <c r="F271" s="206" t="e">
        <f>#REF!-#REF!</f>
        <v>#REF!</v>
      </c>
      <c r="G271" s="40"/>
      <c r="H271" s="40"/>
      <c r="I271" s="373">
        <f t="shared" si="3"/>
        <v>0</v>
      </c>
      <c r="J271" s="206"/>
      <c r="K271" s="206"/>
      <c r="L271" s="206"/>
      <c r="M271" s="206"/>
    </row>
    <row r="272" spans="3:13" ht="13.5" hidden="1" thickBot="1">
      <c r="C272" s="209" t="s">
        <v>1042</v>
      </c>
      <c r="D272" s="210"/>
      <c r="E272" s="210"/>
      <c r="F272" s="211" t="e">
        <f>#REF!-#REF!</f>
        <v>#REF!</v>
      </c>
      <c r="G272" s="210"/>
      <c r="H272" s="210"/>
      <c r="I272" s="373">
        <f t="shared" si="3"/>
        <v>0</v>
      </c>
      <c r="J272" s="211"/>
      <c r="K272" s="211"/>
      <c r="L272" s="211"/>
      <c r="M272" s="211"/>
    </row>
    <row r="273" spans="9:13" ht="12.75" hidden="1">
      <c r="I273" s="373">
        <f t="shared" si="3"/>
        <v>0</v>
      </c>
      <c r="J273" s="207"/>
      <c r="K273" s="207"/>
      <c r="L273" s="207"/>
      <c r="M273" s="207"/>
    </row>
    <row r="274" spans="3:9" ht="12.75" hidden="1">
      <c r="C274" t="s">
        <v>403</v>
      </c>
      <c r="I274" s="373">
        <f t="shared" si="3"/>
        <v>0</v>
      </c>
    </row>
    <row r="275" spans="3:9" ht="12.75" hidden="1">
      <c r="C275" t="s">
        <v>404</v>
      </c>
      <c r="I275" s="373">
        <f t="shared" si="3"/>
        <v>0</v>
      </c>
    </row>
    <row r="276" spans="3:9" ht="12.75" hidden="1">
      <c r="C276" t="s">
        <v>405</v>
      </c>
      <c r="I276" s="455">
        <f t="shared" si="3"/>
        <v>0</v>
      </c>
    </row>
    <row r="277" spans="2:13" ht="12.75">
      <c r="B277" s="1470"/>
      <c r="C277" s="40"/>
      <c r="D277" s="40"/>
      <c r="E277" s="40"/>
      <c r="F277" s="40"/>
      <c r="G277" s="40"/>
      <c r="H277" s="40"/>
      <c r="I277" s="453"/>
      <c r="J277" s="40"/>
      <c r="K277" s="40"/>
      <c r="L277" s="40"/>
      <c r="M277" s="40"/>
    </row>
  </sheetData>
  <sheetProtection/>
  <mergeCells count="16">
    <mergeCell ref="B1:I1"/>
    <mergeCell ref="B2:I2"/>
    <mergeCell ref="B3:I3"/>
    <mergeCell ref="B4:I4"/>
    <mergeCell ref="B5:I5"/>
    <mergeCell ref="B6:I6"/>
    <mergeCell ref="F257:L257"/>
    <mergeCell ref="B13:I13"/>
    <mergeCell ref="C14:I14"/>
    <mergeCell ref="F256:L256"/>
    <mergeCell ref="B12:I12"/>
    <mergeCell ref="B7:I7"/>
    <mergeCell ref="B8:I8"/>
    <mergeCell ref="B9:I9"/>
    <mergeCell ref="B10:I10"/>
    <mergeCell ref="B11:I11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2"/>
  <sheetViews>
    <sheetView view="pageBreakPreview" zoomScaleSheetLayoutView="100" zoomScalePageLayoutView="0" workbookViewId="0" topLeftCell="B6">
      <selection activeCell="C29" sqref="C29"/>
    </sheetView>
  </sheetViews>
  <sheetFormatPr defaultColWidth="9.00390625" defaultRowHeight="12.75"/>
  <cols>
    <col min="1" max="1" width="7.75390625" style="0" hidden="1" customWidth="1"/>
    <col min="2" max="2" width="7.00390625" style="1469" customWidth="1"/>
    <col min="3" max="3" width="49.25390625" style="0" customWidth="1"/>
    <col min="4" max="4" width="7.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 hidden="1">
      <c r="B1" s="3023" t="s">
        <v>44</v>
      </c>
      <c r="C1" s="3023"/>
      <c r="D1" s="3023"/>
      <c r="E1" s="3023"/>
      <c r="F1" s="3023"/>
      <c r="G1" s="3023"/>
      <c r="H1" s="3023"/>
      <c r="I1" s="3023"/>
      <c r="J1" s="17"/>
      <c r="K1" s="17"/>
      <c r="L1" s="17"/>
      <c r="M1" s="17"/>
    </row>
    <row r="2" spans="2:13" ht="15.75" customHeight="1" hidden="1">
      <c r="B2" s="3019" t="s">
        <v>103</v>
      </c>
      <c r="C2" s="3019"/>
      <c r="D2" s="3019"/>
      <c r="E2" s="3019"/>
      <c r="F2" s="3019"/>
      <c r="G2" s="3019"/>
      <c r="H2" s="3019"/>
      <c r="I2" s="3019"/>
      <c r="J2" s="17"/>
      <c r="K2" s="17"/>
      <c r="L2" s="17"/>
      <c r="M2" s="17"/>
    </row>
    <row r="3" spans="2:13" ht="15.75" customHeight="1" hidden="1">
      <c r="B3" s="3034" t="s">
        <v>895</v>
      </c>
      <c r="C3" s="3035"/>
      <c r="D3" s="3035"/>
      <c r="E3" s="3035"/>
      <c r="F3" s="3035"/>
      <c r="G3" s="3035"/>
      <c r="H3" s="3035"/>
      <c r="I3" s="3035"/>
      <c r="J3" s="17"/>
      <c r="K3" s="17"/>
      <c r="L3" s="17"/>
      <c r="M3" s="17"/>
    </row>
    <row r="4" spans="2:13" ht="15.75" hidden="1">
      <c r="B4" s="3033" t="str">
        <f>'Бюд.р.'!D115</f>
        <v>№ 02-03-01 от 09.01.2015</v>
      </c>
      <c r="C4" s="3033"/>
      <c r="D4" s="3033"/>
      <c r="E4" s="3033"/>
      <c r="F4" s="3033"/>
      <c r="G4" s="3033"/>
      <c r="H4" s="3033"/>
      <c r="I4" s="3033"/>
      <c r="J4" s="17"/>
      <c r="K4" s="17"/>
      <c r="L4" s="17"/>
      <c r="M4" s="17"/>
    </row>
    <row r="5" spans="2:13" ht="15.75" hidden="1">
      <c r="B5" s="3036" t="str">
        <f>'Бюд.р.'!D117</f>
        <v>№ 02-03-03 от 19.02.2014</v>
      </c>
      <c r="C5" s="3036"/>
      <c r="D5" s="3036"/>
      <c r="E5" s="3036"/>
      <c r="F5" s="3036"/>
      <c r="G5" s="3036"/>
      <c r="H5" s="3036"/>
      <c r="I5" s="3036"/>
      <c r="J5" s="17"/>
      <c r="K5" s="17"/>
      <c r="L5" s="17"/>
      <c r="M5" s="17"/>
    </row>
    <row r="6" spans="2:13" ht="15.75">
      <c r="B6" s="3039"/>
      <c r="C6" s="3039"/>
      <c r="D6" s="3037" t="s">
        <v>210</v>
      </c>
      <c r="E6" s="3037"/>
      <c r="F6" s="3037"/>
      <c r="G6" s="3037"/>
      <c r="H6" s="3037"/>
      <c r="I6" s="3037"/>
      <c r="J6" s="17"/>
      <c r="K6" s="17"/>
      <c r="L6" s="17"/>
      <c r="M6" s="17"/>
    </row>
    <row r="7" spans="2:13" ht="15.75">
      <c r="B7" s="3037" t="s">
        <v>504</v>
      </c>
      <c r="C7" s="3037"/>
      <c r="D7" s="3037"/>
      <c r="E7" s="3037"/>
      <c r="F7" s="3037"/>
      <c r="G7" s="3037"/>
      <c r="H7" s="3037"/>
      <c r="I7" s="3037"/>
      <c r="J7" s="17"/>
      <c r="K7" s="17"/>
      <c r="L7" s="17"/>
      <c r="M7" s="17"/>
    </row>
    <row r="8" spans="1:13" ht="18.75">
      <c r="A8" s="213"/>
      <c r="B8" s="1068"/>
      <c r="C8" s="3037" t="s">
        <v>1732</v>
      </c>
      <c r="D8" s="3038"/>
      <c r="E8" s="3038"/>
      <c r="F8" s="3038"/>
      <c r="G8" s="3038"/>
      <c r="H8" s="3038"/>
      <c r="I8" s="3038"/>
      <c r="J8" s="213"/>
      <c r="K8" s="213"/>
      <c r="L8" s="213"/>
      <c r="M8" s="213"/>
    </row>
    <row r="9" spans="1:13" ht="18.75" hidden="1">
      <c r="A9" s="213"/>
      <c r="B9" s="1068"/>
      <c r="C9" s="3037"/>
      <c r="D9" s="3038"/>
      <c r="E9" s="3038"/>
      <c r="F9" s="3038"/>
      <c r="G9" s="3038"/>
      <c r="H9" s="3038"/>
      <c r="I9" s="3038"/>
      <c r="J9" s="213"/>
      <c r="K9" s="213"/>
      <c r="L9" s="213"/>
      <c r="M9" s="213"/>
    </row>
    <row r="10" spans="1:13" ht="18.75" hidden="1">
      <c r="A10" s="213"/>
      <c r="B10" s="1068"/>
      <c r="C10" s="3037"/>
      <c r="D10" s="3038"/>
      <c r="E10" s="3038"/>
      <c r="F10" s="3038"/>
      <c r="G10" s="3038"/>
      <c r="H10" s="3038"/>
      <c r="I10" s="3038"/>
      <c r="J10" s="213"/>
      <c r="K10" s="213"/>
      <c r="L10" s="213"/>
      <c r="M10" s="213"/>
    </row>
    <row r="11" spans="1:13" ht="18.75" hidden="1">
      <c r="A11" s="213"/>
      <c r="B11" s="1068"/>
      <c r="C11" s="3037"/>
      <c r="D11" s="3038"/>
      <c r="E11" s="3038"/>
      <c r="F11" s="3038"/>
      <c r="G11" s="3038"/>
      <c r="H11" s="3038"/>
      <c r="I11" s="3038"/>
      <c r="J11" s="213"/>
      <c r="K11" s="213"/>
      <c r="L11" s="213"/>
      <c r="M11" s="213"/>
    </row>
    <row r="12" spans="1:13" ht="36" customHeight="1">
      <c r="A12" s="213"/>
      <c r="B12" s="3040" t="s">
        <v>102</v>
      </c>
      <c r="C12" s="3040"/>
      <c r="D12" s="3040"/>
      <c r="E12" s="3040"/>
      <c r="F12" s="3040"/>
      <c r="G12" s="3040"/>
      <c r="H12" s="3040"/>
      <c r="I12" s="3040"/>
      <c r="J12" s="213"/>
      <c r="K12" s="213"/>
      <c r="L12" s="213"/>
      <c r="M12" s="213"/>
    </row>
    <row r="13" spans="1:13" ht="15.75" customHeight="1">
      <c r="A13" s="213"/>
      <c r="B13" s="3019" t="s">
        <v>1640</v>
      </c>
      <c r="C13" s="3019"/>
      <c r="D13" s="3019"/>
      <c r="E13" s="3019"/>
      <c r="F13" s="3019"/>
      <c r="G13" s="3019"/>
      <c r="H13" s="3019"/>
      <c r="I13" s="3019"/>
      <c r="J13" s="213"/>
      <c r="K13" s="213"/>
      <c r="L13" s="213"/>
      <c r="M13" s="213"/>
    </row>
    <row r="14" spans="1:13" ht="12.75" customHeight="1" thickBot="1">
      <c r="A14" s="213"/>
      <c r="B14" s="213"/>
      <c r="C14" s="3018" t="s">
        <v>299</v>
      </c>
      <c r="D14" s="3018"/>
      <c r="E14" s="3018"/>
      <c r="F14" s="3018"/>
      <c r="G14" s="3018"/>
      <c r="H14" s="3018"/>
      <c r="I14" s="3018"/>
      <c r="J14" s="446"/>
      <c r="K14" s="446"/>
      <c r="L14" s="446"/>
      <c r="M14" s="446"/>
    </row>
    <row r="15" spans="1:13" ht="39.75" thickBot="1">
      <c r="A15" s="94" t="s">
        <v>129</v>
      </c>
      <c r="B15" s="71" t="s">
        <v>1065</v>
      </c>
      <c r="C15" s="26" t="s">
        <v>300</v>
      </c>
      <c r="D15" s="1520" t="s">
        <v>532</v>
      </c>
      <c r="E15" s="260" t="s">
        <v>313</v>
      </c>
      <c r="F15" s="260" t="s">
        <v>311</v>
      </c>
      <c r="G15" s="1521" t="s">
        <v>131</v>
      </c>
      <c r="H15" s="1517" t="s">
        <v>312</v>
      </c>
      <c r="I15" s="372" t="s">
        <v>354</v>
      </c>
      <c r="J15" s="375" t="s">
        <v>1040</v>
      </c>
      <c r="K15" s="376" t="s">
        <v>1041</v>
      </c>
      <c r="L15" s="376" t="s">
        <v>1020</v>
      </c>
      <c r="M15" s="412" t="s">
        <v>1021</v>
      </c>
    </row>
    <row r="16" spans="1:13" ht="12.75">
      <c r="A16" s="180">
        <v>1</v>
      </c>
      <c r="B16" s="426" t="s">
        <v>914</v>
      </c>
      <c r="C16" s="948">
        <v>2</v>
      </c>
      <c r="D16" s="1522" t="s">
        <v>560</v>
      </c>
      <c r="E16" s="259" t="s">
        <v>847</v>
      </c>
      <c r="F16" s="259" t="s">
        <v>382</v>
      </c>
      <c r="G16" s="1523" t="s">
        <v>383</v>
      </c>
      <c r="H16" s="1297" t="s">
        <v>383</v>
      </c>
      <c r="I16" s="448">
        <v>7</v>
      </c>
      <c r="J16" s="449">
        <v>8</v>
      </c>
      <c r="K16" s="450">
        <v>9</v>
      </c>
      <c r="L16" s="450">
        <v>10</v>
      </c>
      <c r="M16" s="451">
        <v>11</v>
      </c>
    </row>
    <row r="17" spans="1:13" ht="16.5" hidden="1" thickBot="1">
      <c r="A17" s="223" t="s">
        <v>840</v>
      </c>
      <c r="B17" s="427"/>
      <c r="C17" s="949" t="s">
        <v>132</v>
      </c>
      <c r="D17" s="928"/>
      <c r="E17" s="253" t="s">
        <v>537</v>
      </c>
      <c r="F17" s="254"/>
      <c r="G17" s="929"/>
      <c r="H17" s="1298"/>
      <c r="I17" s="401"/>
      <c r="J17" s="389"/>
      <c r="K17" s="255"/>
      <c r="L17" s="255"/>
      <c r="M17" s="413"/>
    </row>
    <row r="18" spans="1:13" ht="40.5" customHeight="1" hidden="1" thickBot="1">
      <c r="A18" s="224" t="s">
        <v>133</v>
      </c>
      <c r="B18" s="819"/>
      <c r="C18" s="1497" t="s">
        <v>961</v>
      </c>
      <c r="D18" s="1524"/>
      <c r="E18" s="820" t="s">
        <v>363</v>
      </c>
      <c r="F18" s="820"/>
      <c r="G18" s="1525"/>
      <c r="H18" s="1518"/>
      <c r="I18" s="821"/>
      <c r="J18" s="390"/>
      <c r="K18" s="377"/>
      <c r="L18" s="377"/>
      <c r="M18" s="414"/>
    </row>
    <row r="19" spans="1:13" ht="30.75" customHeight="1" hidden="1" thickBot="1">
      <c r="A19" s="224"/>
      <c r="B19" s="1901" t="s">
        <v>914</v>
      </c>
      <c r="C19" s="1902" t="s">
        <v>1457</v>
      </c>
      <c r="D19" s="1903">
        <v>917</v>
      </c>
      <c r="E19" s="1904"/>
      <c r="F19" s="1904"/>
      <c r="G19" s="1905"/>
      <c r="H19" s="1906"/>
      <c r="I19" s="1907" t="e">
        <f>I20+I48</f>
        <v>#REF!</v>
      </c>
      <c r="J19" s="390"/>
      <c r="K19" s="377"/>
      <c r="L19" s="377"/>
      <c r="M19" s="414"/>
    </row>
    <row r="20" spans="1:13" ht="18.75" customHeight="1" hidden="1" thickBot="1">
      <c r="A20" s="224"/>
      <c r="B20" s="1474" t="s">
        <v>840</v>
      </c>
      <c r="C20" s="1511" t="s">
        <v>132</v>
      </c>
      <c r="D20" s="1475">
        <v>917</v>
      </c>
      <c r="E20" s="1476" t="s">
        <v>545</v>
      </c>
      <c r="F20" s="1476"/>
      <c r="G20" s="1477"/>
      <c r="H20" s="1478"/>
      <c r="I20" s="1494" t="e">
        <f>#REF!+I21</f>
        <v>#REF!</v>
      </c>
      <c r="J20" s="390"/>
      <c r="K20" s="377"/>
      <c r="L20" s="377"/>
      <c r="M20" s="414"/>
    </row>
    <row r="21" spans="1:13" ht="27.75" customHeight="1" hidden="1">
      <c r="A21" s="224"/>
      <c r="B21" s="1472" t="s">
        <v>914</v>
      </c>
      <c r="C21" s="1512" t="str">
        <f>'Бюд.р.'!A9</f>
        <v>Обеспечение проведения выборов и референдумов</v>
      </c>
      <c r="D21" s="1395">
        <v>917</v>
      </c>
      <c r="E21" s="1409" t="s">
        <v>1471</v>
      </c>
      <c r="F21" s="1409"/>
      <c r="G21" s="1419"/>
      <c r="H21" s="1418"/>
      <c r="I21" s="1489">
        <f>I22</f>
        <v>0</v>
      </c>
      <c r="J21" s="390"/>
      <c r="K21" s="377"/>
      <c r="L21" s="377"/>
      <c r="M21" s="414"/>
    </row>
    <row r="22" spans="1:13" ht="14.25" customHeight="1" hidden="1">
      <c r="A22" s="224"/>
      <c r="B22" s="1452" t="s">
        <v>328</v>
      </c>
      <c r="C22" s="1498" t="s">
        <v>1469</v>
      </c>
      <c r="D22" s="1359">
        <v>917</v>
      </c>
      <c r="E22" s="1360" t="s">
        <v>1471</v>
      </c>
      <c r="F22" s="1360" t="str">
        <f>'Бюд.р.'!D10</f>
        <v>020 01 00</v>
      </c>
      <c r="G22" s="1361"/>
      <c r="H22" s="1362"/>
      <c r="I22" s="1483">
        <f>I23+I26</f>
        <v>0</v>
      </c>
      <c r="J22" s="390"/>
      <c r="K22" s="377"/>
      <c r="L22" s="377"/>
      <c r="M22" s="414"/>
    </row>
    <row r="23" spans="1:13" ht="25.5" customHeight="1" hidden="1">
      <c r="A23" s="224"/>
      <c r="B23" s="1452" t="s">
        <v>328</v>
      </c>
      <c r="C23" s="1498" t="str">
        <f>'Бюд.р.'!A11</f>
        <v>Проведение выборов в представительные органы муниципального образования</v>
      </c>
      <c r="D23" s="1359">
        <v>917</v>
      </c>
      <c r="E23" s="1360" t="s">
        <v>1471</v>
      </c>
      <c r="F23" s="1360" t="str">
        <f>'Бюд.р.'!D11</f>
        <v>020 01 01</v>
      </c>
      <c r="G23" s="1361"/>
      <c r="H23" s="1362"/>
      <c r="I23" s="1483">
        <f>SUM(I24:I25)</f>
        <v>0</v>
      </c>
      <c r="J23" s="390"/>
      <c r="K23" s="377"/>
      <c r="L23" s="377"/>
      <c r="M23" s="414"/>
    </row>
    <row r="24" spans="1:13" ht="45" customHeight="1" hidden="1">
      <c r="A24" s="224"/>
      <c r="B24" s="1453" t="s">
        <v>239</v>
      </c>
      <c r="C24" s="1405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4" s="1363">
        <v>917</v>
      </c>
      <c r="E24" s="1364" t="s">
        <v>1471</v>
      </c>
      <c r="F24" s="1364" t="str">
        <f>'Бюд.р.'!D13</f>
        <v>020 01 01</v>
      </c>
      <c r="G24" s="1365">
        <f>'Бюд.р.'!F12</f>
        <v>100</v>
      </c>
      <c r="H24" s="1366"/>
      <c r="I24" s="1484">
        <f>'Бюд.р.'!H12</f>
        <v>0</v>
      </c>
      <c r="J24" s="390"/>
      <c r="K24" s="377"/>
      <c r="L24" s="377"/>
      <c r="M24" s="414"/>
    </row>
    <row r="25" spans="1:13" ht="24" customHeight="1" hidden="1">
      <c r="A25" s="224"/>
      <c r="B25" s="1453" t="s">
        <v>462</v>
      </c>
      <c r="C25" s="2784" t="str">
        <f>'Бюд.р.'!A15</f>
        <v>Закупка товаров, работ и услуг  для государственных (муниципальных) нужд</v>
      </c>
      <c r="D25" s="1364">
        <v>917</v>
      </c>
      <c r="E25" s="1364" t="s">
        <v>1471</v>
      </c>
      <c r="F25" s="1364" t="str">
        <f>'Бюд.р.'!D16</f>
        <v>020 01 01 </v>
      </c>
      <c r="G25" s="1364">
        <f>'Бюд.р.'!F15</f>
        <v>200</v>
      </c>
      <c r="H25" s="1364"/>
      <c r="I25" s="1880">
        <f>'Бюд.р.'!H15</f>
        <v>0</v>
      </c>
      <c r="J25" s="390"/>
      <c r="K25" s="377"/>
      <c r="L25" s="377"/>
      <c r="M25" s="414"/>
    </row>
    <row r="26" spans="1:13" ht="24.75" customHeight="1" hidden="1">
      <c r="A26" s="224"/>
      <c r="B26" s="2786" t="s">
        <v>314</v>
      </c>
      <c r="C26" s="2785" t="str">
        <f>'Бюд.р.'!A26</f>
        <v>Повышение правовой культуры избирателей и обучение организаторов выборов</v>
      </c>
      <c r="D26" s="1359">
        <v>917</v>
      </c>
      <c r="E26" s="1360" t="s">
        <v>1471</v>
      </c>
      <c r="F26" s="1881" t="str">
        <f>'Бюд.р.'!D26</f>
        <v>020 01 03</v>
      </c>
      <c r="G26" s="1881"/>
      <c r="H26" s="1881"/>
      <c r="I26" s="1882">
        <f>I27</f>
        <v>0</v>
      </c>
      <c r="J26" s="390"/>
      <c r="K26" s="377"/>
      <c r="L26" s="377"/>
      <c r="M26" s="414"/>
    </row>
    <row r="27" spans="1:13" ht="22.5" customHeight="1" hidden="1">
      <c r="A27" s="224"/>
      <c r="B27" s="1453" t="s">
        <v>915</v>
      </c>
      <c r="C27" s="2784" t="str">
        <f>'Бюд.р.'!A27</f>
        <v>Закупка товаров, работ и услуг  для государственных (муниципальных) нужд</v>
      </c>
      <c r="D27" s="1364">
        <v>917</v>
      </c>
      <c r="E27" s="1364" t="s">
        <v>1471</v>
      </c>
      <c r="F27" s="1364" t="str">
        <f>'Бюд.р.'!D28</f>
        <v>020 01 03</v>
      </c>
      <c r="G27" s="1364">
        <f>'Бюд.р.'!F27</f>
        <v>200</v>
      </c>
      <c r="H27" s="1364"/>
      <c r="I27" s="1880">
        <f>'Бюд.р.'!H27</f>
        <v>0</v>
      </c>
      <c r="J27" s="390"/>
      <c r="K27" s="377"/>
      <c r="L27" s="377"/>
      <c r="M27" s="414"/>
    </row>
    <row r="28" spans="1:13" ht="23.25" customHeight="1" thickBot="1">
      <c r="A28" s="224"/>
      <c r="B28" s="1908"/>
      <c r="C28" s="1909" t="s">
        <v>112</v>
      </c>
      <c r="D28" s="1910" t="s">
        <v>113</v>
      </c>
      <c r="E28" s="1911"/>
      <c r="F28" s="1911"/>
      <c r="G28" s="1912"/>
      <c r="H28" s="1913"/>
      <c r="I28" s="1914">
        <f>I29</f>
        <v>3500.000000000001</v>
      </c>
      <c r="J28" s="391" t="e">
        <f>J29+#REF!+#REF!+#REF!+#REF!+#REF!+#REF!+#REF!</f>
        <v>#REF!</v>
      </c>
      <c r="K28" s="380" t="e">
        <f>K29+#REF!+#REF!+#REF!+#REF!+#REF!+#REF!+#REF!</f>
        <v>#REF!</v>
      </c>
      <c r="L28" s="380" t="e">
        <f>L29+#REF!+#REF!+#REF!+#REF!+#REF!+#REF!+#REF!</f>
        <v>#REF!</v>
      </c>
      <c r="M28" s="415" t="e">
        <f>M29+#REF!+#REF!+#REF!+#REF!+#REF!+#REF!+#REF!</f>
        <v>#REF!</v>
      </c>
    </row>
    <row r="29" spans="1:13" ht="14.25" customHeight="1" thickBot="1">
      <c r="A29" s="224"/>
      <c r="B29" s="2913" t="s">
        <v>914</v>
      </c>
      <c r="C29" s="2914" t="s">
        <v>132</v>
      </c>
      <c r="D29" s="2915" t="s">
        <v>113</v>
      </c>
      <c r="E29" s="2916" t="s">
        <v>545</v>
      </c>
      <c r="F29" s="2916"/>
      <c r="G29" s="2917"/>
      <c r="H29" s="2918"/>
      <c r="I29" s="2919">
        <f>I30+I33+I53</f>
        <v>3500.000000000001</v>
      </c>
      <c r="J29" s="399" t="e">
        <f>J30+J33+#REF!+#REF!</f>
        <v>#REF!</v>
      </c>
      <c r="K29" s="381" t="e">
        <f>K30+K33+#REF!+#REF!</f>
        <v>#REF!</v>
      </c>
      <c r="L29" s="381" t="e">
        <f>L30+L33+#REF!+#REF!</f>
        <v>#REF!</v>
      </c>
      <c r="M29" s="422" t="e">
        <f>M30+M33+#REF!+#REF!</f>
        <v>#REF!</v>
      </c>
    </row>
    <row r="30" spans="1:13" ht="37.5" customHeight="1">
      <c r="A30" s="224"/>
      <c r="B30" s="2920" t="s">
        <v>674</v>
      </c>
      <c r="C30" s="2921" t="s">
        <v>162</v>
      </c>
      <c r="D30" s="2922" t="s">
        <v>113</v>
      </c>
      <c r="E30" s="2923" t="s">
        <v>544</v>
      </c>
      <c r="F30" s="2923"/>
      <c r="G30" s="2924"/>
      <c r="H30" s="2925"/>
      <c r="I30" s="2926">
        <f>I31</f>
        <v>1117.2340000000002</v>
      </c>
      <c r="J30" s="392">
        <f aca="true" t="shared" si="0" ref="J30:M31">J31</f>
        <v>164.7</v>
      </c>
      <c r="K30" s="184">
        <f t="shared" si="0"/>
        <v>164.8</v>
      </c>
      <c r="L30" s="184">
        <f t="shared" si="0"/>
        <v>164.7</v>
      </c>
      <c r="M30" s="416">
        <f t="shared" si="0"/>
        <v>164.7</v>
      </c>
    </row>
    <row r="31" spans="1:13" ht="14.25" customHeight="1">
      <c r="A31" s="225" t="s">
        <v>328</v>
      </c>
      <c r="B31" s="1454" t="s">
        <v>239</v>
      </c>
      <c r="C31" s="1498" t="str">
        <f>'Бюд.р.'!A60</f>
        <v>ГЛАВА МУНИЦИПАЛЬНОГО ОБРАЗОВАНИЯ</v>
      </c>
      <c r="D31" s="1397" t="s">
        <v>113</v>
      </c>
      <c r="E31" s="1398" t="s">
        <v>544</v>
      </c>
      <c r="F31" s="1398" t="s">
        <v>548</v>
      </c>
      <c r="G31" s="1399"/>
      <c r="H31" s="1410"/>
      <c r="I31" s="1490">
        <f>I32</f>
        <v>1117.2340000000002</v>
      </c>
      <c r="J31" s="393">
        <f t="shared" si="0"/>
        <v>164.7</v>
      </c>
      <c r="K31" s="218">
        <f t="shared" si="0"/>
        <v>164.8</v>
      </c>
      <c r="L31" s="218">
        <f t="shared" si="0"/>
        <v>164.7</v>
      </c>
      <c r="M31" s="417">
        <f t="shared" si="0"/>
        <v>164.7</v>
      </c>
    </row>
    <row r="32" spans="1:13" ht="45.75" customHeight="1">
      <c r="A32" s="226" t="s">
        <v>239</v>
      </c>
      <c r="B32" s="1453" t="s">
        <v>242</v>
      </c>
      <c r="C32" s="1405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2" s="1363" t="s">
        <v>113</v>
      </c>
      <c r="E32" s="1364" t="s">
        <v>544</v>
      </c>
      <c r="F32" s="1364" t="s">
        <v>548</v>
      </c>
      <c r="G32" s="1365">
        <f>'Бюд.р.'!F61</f>
        <v>100</v>
      </c>
      <c r="H32" s="1366"/>
      <c r="I32" s="1484">
        <f>'Бюд.р.'!H61</f>
        <v>1117.2340000000002</v>
      </c>
      <c r="J32" s="394">
        <v>164.7</v>
      </c>
      <c r="K32" s="221">
        <v>164.8</v>
      </c>
      <c r="L32" s="221">
        <v>164.7</v>
      </c>
      <c r="M32" s="418">
        <v>164.7</v>
      </c>
    </row>
    <row r="33" spans="1:13" ht="52.5" customHeight="1">
      <c r="A33" s="224"/>
      <c r="B33" s="2920" t="s">
        <v>1645</v>
      </c>
      <c r="C33" s="2927" t="s">
        <v>1180</v>
      </c>
      <c r="D33" s="2928" t="s">
        <v>113</v>
      </c>
      <c r="E33" s="2539" t="s">
        <v>562</v>
      </c>
      <c r="F33" s="2539"/>
      <c r="G33" s="2929"/>
      <c r="H33" s="2930"/>
      <c r="I33" s="2541">
        <f>I34+I49</f>
        <v>2310.7660000000005</v>
      </c>
      <c r="J33" s="392" t="e">
        <f>#REF!+J34</f>
        <v>#REF!</v>
      </c>
      <c r="K33" s="184" t="e">
        <f>#REF!+K34</f>
        <v>#REF!</v>
      </c>
      <c r="L33" s="184" t="e">
        <f>#REF!+L34</f>
        <v>#REF!</v>
      </c>
      <c r="M33" s="416" t="e">
        <f>#REF!+M34</f>
        <v>#REF!</v>
      </c>
    </row>
    <row r="34" spans="1:13" ht="28.5" customHeight="1">
      <c r="A34" s="225"/>
      <c r="B34" s="1454" t="s">
        <v>915</v>
      </c>
      <c r="C34" s="1502" t="s">
        <v>566</v>
      </c>
      <c r="D34" s="1425">
        <v>925</v>
      </c>
      <c r="E34" s="1921" t="s">
        <v>562</v>
      </c>
      <c r="F34" s="1538" t="s">
        <v>73</v>
      </c>
      <c r="G34" s="1533"/>
      <c r="H34" s="1410"/>
      <c r="I34" s="1490">
        <f>I35+I37</f>
        <v>1225.2400000000002</v>
      </c>
      <c r="J34" s="393">
        <f>J35+J37</f>
        <v>175.2</v>
      </c>
      <c r="K34" s="218">
        <f>K35+K37</f>
        <v>175</v>
      </c>
      <c r="L34" s="218">
        <f>L35+L37</f>
        <v>175.10000000000002</v>
      </c>
      <c r="M34" s="417">
        <f>M35+M37</f>
        <v>175</v>
      </c>
    </row>
    <row r="35" spans="1:13" ht="25.5" customHeight="1">
      <c r="A35" s="225"/>
      <c r="B35" s="1454" t="s">
        <v>1541</v>
      </c>
      <c r="C35" s="1502" t="str">
        <f>'Бюд.р.'!A68</f>
        <v>ДЕПУТАТЫ, ОСУЩЕСТВЛЯЮЩИЕ СВОЮ ДЕЯТЕЛЬНОСТЬ НА ПОСТОЯННОЙ ОСНОВЕ</v>
      </c>
      <c r="D35" s="1425">
        <v>925</v>
      </c>
      <c r="E35" s="1921" t="s">
        <v>562</v>
      </c>
      <c r="F35" s="1401" t="s">
        <v>75</v>
      </c>
      <c r="G35" s="2952"/>
      <c r="H35" s="1410"/>
      <c r="I35" s="1490">
        <f>I36</f>
        <v>960.6400000000001</v>
      </c>
      <c r="J35" s="393">
        <f>J36</f>
        <v>138.4</v>
      </c>
      <c r="K35" s="218">
        <f>K36</f>
        <v>138.3</v>
      </c>
      <c r="L35" s="218">
        <f>L36</f>
        <v>138.4</v>
      </c>
      <c r="M35" s="417">
        <f>M36</f>
        <v>138.3</v>
      </c>
    </row>
    <row r="36" spans="1:13" ht="46.5" customHeight="1">
      <c r="A36" s="225"/>
      <c r="B36" s="1453" t="s">
        <v>242</v>
      </c>
      <c r="C36" s="1405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6" s="1527">
        <v>925</v>
      </c>
      <c r="E36" s="1840" t="s">
        <v>562</v>
      </c>
      <c r="F36" s="1386" t="s">
        <v>75</v>
      </c>
      <c r="G36" s="1528">
        <f>'Бюд.р.'!F69</f>
        <v>100</v>
      </c>
      <c r="H36" s="1387"/>
      <c r="I36" s="1488">
        <f>'Бюд.р.'!H69</f>
        <v>960.6400000000001</v>
      </c>
      <c r="J36" s="394">
        <v>138.4</v>
      </c>
      <c r="K36" s="221">
        <v>138.3</v>
      </c>
      <c r="L36" s="221">
        <v>138.4</v>
      </c>
      <c r="M36" s="418">
        <v>138.3</v>
      </c>
    </row>
    <row r="37" spans="1:13" ht="25.5" customHeight="1">
      <c r="A37" s="226" t="s">
        <v>118</v>
      </c>
      <c r="B37" s="1454" t="s">
        <v>1542</v>
      </c>
      <c r="C37" s="1502" t="str">
        <f>'Бюд.р.'!A77</f>
        <v>КОМПЕСАЦИЯ  ДЕПУТАТАМ, ОСУЩЕСТВЛЯЮЩИМ СВОИ ПОЛНОМОЧИЯ НА НЕПОСТОЯННОЙ ОСНОВЕ</v>
      </c>
      <c r="D37" s="1425">
        <v>925</v>
      </c>
      <c r="E37" s="1921" t="s">
        <v>562</v>
      </c>
      <c r="F37" s="1401" t="s">
        <v>77</v>
      </c>
      <c r="G37" s="1533"/>
      <c r="H37" s="1410"/>
      <c r="I37" s="1490">
        <f>I43</f>
        <v>264.6</v>
      </c>
      <c r="J37" s="393">
        <f>J43</f>
        <v>36.8</v>
      </c>
      <c r="K37" s="218">
        <f>K43</f>
        <v>36.7</v>
      </c>
      <c r="L37" s="218">
        <f>L43</f>
        <v>36.7</v>
      </c>
      <c r="M37" s="417">
        <f>M43</f>
        <v>36.7</v>
      </c>
    </row>
    <row r="38" spans="1:13" ht="25.5" hidden="1">
      <c r="A38" s="227" t="s">
        <v>245</v>
      </c>
      <c r="B38" s="1456"/>
      <c r="C38" s="1505" t="s">
        <v>503</v>
      </c>
      <c r="D38" s="1529">
        <v>968</v>
      </c>
      <c r="E38" s="1839" t="s">
        <v>562</v>
      </c>
      <c r="F38" s="1014" t="s">
        <v>77</v>
      </c>
      <c r="G38" s="1530">
        <v>500</v>
      </c>
      <c r="H38" s="1373" t="s">
        <v>324</v>
      </c>
      <c r="I38" s="1485"/>
      <c r="J38" s="394"/>
      <c r="K38" s="221"/>
      <c r="L38" s="221"/>
      <c r="M38" s="418"/>
    </row>
    <row r="39" spans="1:13" ht="12.75" hidden="1">
      <c r="A39" s="228" t="s">
        <v>247</v>
      </c>
      <c r="B39" s="1453"/>
      <c r="C39" s="1499" t="s">
        <v>342</v>
      </c>
      <c r="D39" s="1370"/>
      <c r="E39" s="1839" t="s">
        <v>562</v>
      </c>
      <c r="F39" s="1371" t="s">
        <v>134</v>
      </c>
      <c r="G39" s="1372" t="s">
        <v>321</v>
      </c>
      <c r="H39" s="1373" t="s">
        <v>327</v>
      </c>
      <c r="I39" s="1485"/>
      <c r="J39" s="394"/>
      <c r="K39" s="221"/>
      <c r="L39" s="221"/>
      <c r="M39" s="418"/>
    </row>
    <row r="40" spans="1:13" ht="12.75" hidden="1">
      <c r="A40" s="228" t="s">
        <v>242</v>
      </c>
      <c r="B40" s="1453"/>
      <c r="C40" s="1500" t="s">
        <v>135</v>
      </c>
      <c r="D40" s="1374"/>
      <c r="E40" s="1839" t="s">
        <v>562</v>
      </c>
      <c r="F40" s="1375" t="s">
        <v>134</v>
      </c>
      <c r="G40" s="1376" t="s">
        <v>321</v>
      </c>
      <c r="H40" s="1377" t="s">
        <v>337</v>
      </c>
      <c r="I40" s="1485"/>
      <c r="J40" s="394"/>
      <c r="K40" s="221"/>
      <c r="L40" s="221"/>
      <c r="M40" s="418"/>
    </row>
    <row r="41" spans="1:13" ht="12.75" hidden="1">
      <c r="A41" s="228" t="s">
        <v>243</v>
      </c>
      <c r="B41" s="1453"/>
      <c r="C41" s="1500" t="s">
        <v>138</v>
      </c>
      <c r="D41" s="1374"/>
      <c r="E41" s="1839" t="s">
        <v>562</v>
      </c>
      <c r="F41" s="1375" t="s">
        <v>315</v>
      </c>
      <c r="G41" s="1376" t="s">
        <v>321</v>
      </c>
      <c r="H41" s="1377" t="s">
        <v>538</v>
      </c>
      <c r="I41" s="1485"/>
      <c r="J41" s="394"/>
      <c r="K41" s="221"/>
      <c r="L41" s="221"/>
      <c r="M41" s="418"/>
    </row>
    <row r="42" spans="1:13" ht="12.75" hidden="1">
      <c r="A42" s="228" t="s">
        <v>248</v>
      </c>
      <c r="B42" s="1453"/>
      <c r="C42" s="1500" t="s">
        <v>136</v>
      </c>
      <c r="D42" s="1374"/>
      <c r="E42" s="1839" t="s">
        <v>562</v>
      </c>
      <c r="F42" s="1375" t="s">
        <v>134</v>
      </c>
      <c r="G42" s="1376" t="s">
        <v>321</v>
      </c>
      <c r="H42" s="1377" t="s">
        <v>338</v>
      </c>
      <c r="I42" s="1485"/>
      <c r="J42" s="394"/>
      <c r="K42" s="221"/>
      <c r="L42" s="221"/>
      <c r="M42" s="418"/>
    </row>
    <row r="43" spans="1:13" ht="48.75" customHeight="1">
      <c r="A43" s="226" t="s">
        <v>368</v>
      </c>
      <c r="B43" s="1453" t="s">
        <v>242</v>
      </c>
      <c r="C43" s="1509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3" s="1527">
        <v>925</v>
      </c>
      <c r="E43" s="1841" t="s">
        <v>562</v>
      </c>
      <c r="F43" s="1386" t="s">
        <v>77</v>
      </c>
      <c r="G43" s="1528">
        <f>'Бюд.р.'!F78</f>
        <v>100</v>
      </c>
      <c r="H43" s="1388"/>
      <c r="I43" s="1488">
        <f>'Бюд.р.'!H78</f>
        <v>264.6</v>
      </c>
      <c r="J43" s="394">
        <v>36.8</v>
      </c>
      <c r="K43" s="221">
        <v>36.7</v>
      </c>
      <c r="L43" s="221">
        <v>36.7</v>
      </c>
      <c r="M43" s="418">
        <v>36.7</v>
      </c>
    </row>
    <row r="44" spans="1:13" ht="24" hidden="1">
      <c r="A44" s="229" t="s">
        <v>246</v>
      </c>
      <c r="B44" s="1454"/>
      <c r="C44" s="1507" t="s">
        <v>323</v>
      </c>
      <c r="D44" s="1359"/>
      <c r="E44" s="1839" t="s">
        <v>562</v>
      </c>
      <c r="F44" s="1367" t="s">
        <v>134</v>
      </c>
      <c r="G44" s="1368" t="s">
        <v>911</v>
      </c>
      <c r="H44" s="1369" t="s">
        <v>324</v>
      </c>
      <c r="I44" s="1485"/>
      <c r="J44" s="395"/>
      <c r="K44" s="269"/>
      <c r="L44" s="269"/>
      <c r="M44" s="382"/>
    </row>
    <row r="45" spans="1:13" ht="12.75" hidden="1">
      <c r="A45" s="230" t="s">
        <v>247</v>
      </c>
      <c r="B45" s="1453"/>
      <c r="C45" s="1508" t="s">
        <v>342</v>
      </c>
      <c r="D45" s="1389"/>
      <c r="E45" s="1839" t="s">
        <v>562</v>
      </c>
      <c r="F45" s="1390" t="s">
        <v>134</v>
      </c>
      <c r="G45" s="1391" t="s">
        <v>911</v>
      </c>
      <c r="H45" s="1392" t="s">
        <v>327</v>
      </c>
      <c r="I45" s="1485"/>
      <c r="J45" s="395"/>
      <c r="K45" s="269"/>
      <c r="L45" s="269"/>
      <c r="M45" s="382"/>
    </row>
    <row r="46" spans="1:13" ht="12.75" hidden="1">
      <c r="A46" s="231" t="s">
        <v>242</v>
      </c>
      <c r="B46" s="1457"/>
      <c r="C46" s="1500" t="s">
        <v>135</v>
      </c>
      <c r="D46" s="1374"/>
      <c r="E46" s="1839" t="s">
        <v>562</v>
      </c>
      <c r="F46" s="1375" t="s">
        <v>134</v>
      </c>
      <c r="G46" s="1376" t="s">
        <v>911</v>
      </c>
      <c r="H46" s="1377" t="s">
        <v>337</v>
      </c>
      <c r="I46" s="1485"/>
      <c r="J46" s="395"/>
      <c r="K46" s="269"/>
      <c r="L46" s="269"/>
      <c r="M46" s="382"/>
    </row>
    <row r="47" spans="1:13" ht="12.75" hidden="1">
      <c r="A47" s="231" t="s">
        <v>248</v>
      </c>
      <c r="B47" s="1457"/>
      <c r="C47" s="1500" t="s">
        <v>139</v>
      </c>
      <c r="D47" s="1374"/>
      <c r="E47" s="1839" t="s">
        <v>562</v>
      </c>
      <c r="F47" s="1375" t="s">
        <v>134</v>
      </c>
      <c r="G47" s="1376" t="s">
        <v>911</v>
      </c>
      <c r="H47" s="1377" t="s">
        <v>338</v>
      </c>
      <c r="I47" s="1485"/>
      <c r="J47" s="395"/>
      <c r="K47" s="269"/>
      <c r="L47" s="269"/>
      <c r="M47" s="382"/>
    </row>
    <row r="48" spans="1:13" ht="51.75" customHeight="1" hidden="1" thickBot="1">
      <c r="A48" s="232" t="s">
        <v>309</v>
      </c>
      <c r="B48" s="1455"/>
      <c r="C48" s="1501" t="s">
        <v>569</v>
      </c>
      <c r="D48" s="1378"/>
      <c r="E48" s="1839" t="s">
        <v>562</v>
      </c>
      <c r="F48" s="1379"/>
      <c r="G48" s="1380"/>
      <c r="H48" s="1381"/>
      <c r="I48" s="1485"/>
      <c r="J48" s="395"/>
      <c r="K48" s="269"/>
      <c r="L48" s="269"/>
      <c r="M48" s="382"/>
    </row>
    <row r="49" spans="1:13" ht="24.75" customHeight="1">
      <c r="A49" s="232"/>
      <c r="B49" s="1454" t="s">
        <v>1701</v>
      </c>
      <c r="C49" s="1502" t="str">
        <f>'Бюд.р.'!A82</f>
        <v>АППАРАТ ПРЕДСТАВИТЕЛЬНОГО ОРГАНА МУНИЦИПАЛЬНОГО ОБРАЗОВАНИЯ</v>
      </c>
      <c r="D49" s="1425">
        <v>925</v>
      </c>
      <c r="E49" s="1921" t="s">
        <v>562</v>
      </c>
      <c r="F49" s="1401" t="s">
        <v>563</v>
      </c>
      <c r="G49" s="1533"/>
      <c r="H49" s="1410"/>
      <c r="I49" s="1490">
        <f>SUM(I50:I52)</f>
        <v>1085.526</v>
      </c>
      <c r="J49" s="395"/>
      <c r="K49" s="269"/>
      <c r="L49" s="269"/>
      <c r="M49" s="382"/>
    </row>
    <row r="50" spans="1:13" ht="45" customHeight="1">
      <c r="A50" s="232"/>
      <c r="B50" s="1453" t="s">
        <v>242</v>
      </c>
      <c r="C50" s="1405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0" s="1531">
        <v>925</v>
      </c>
      <c r="E50" s="1841" t="s">
        <v>562</v>
      </c>
      <c r="F50" s="1393" t="str">
        <f>'Бюд.р.'!D84</f>
        <v>002  04 00</v>
      </c>
      <c r="G50" s="1532">
        <f>'Бюд.р.'!F83</f>
        <v>100</v>
      </c>
      <c r="H50" s="1394"/>
      <c r="I50" s="1451">
        <f>'Бюд.р.'!H83</f>
        <v>894.767</v>
      </c>
      <c r="J50" s="395"/>
      <c r="K50" s="269"/>
      <c r="L50" s="269"/>
      <c r="M50" s="382"/>
    </row>
    <row r="51" spans="1:13" ht="25.5" customHeight="1">
      <c r="A51" s="232"/>
      <c r="B51" s="1453" t="s">
        <v>243</v>
      </c>
      <c r="C51" s="1509" t="str">
        <f>'Бюд.р.'!A89</f>
        <v>Закупка товаров, работ и услуг  для государственных (муниципальных) нужд</v>
      </c>
      <c r="D51" s="1531">
        <v>925</v>
      </c>
      <c r="E51" s="1841" t="s">
        <v>562</v>
      </c>
      <c r="F51" s="1393" t="str">
        <f>'Бюд.р.'!D90</f>
        <v>002 04 00</v>
      </c>
      <c r="G51" s="1532">
        <f>'Бюд.р.'!F89</f>
        <v>200</v>
      </c>
      <c r="H51" s="1394"/>
      <c r="I51" s="1451">
        <f>'Бюд.р.'!H89</f>
        <v>187.56</v>
      </c>
      <c r="J51" s="395"/>
      <c r="K51" s="269"/>
      <c r="L51" s="269"/>
      <c r="M51" s="382"/>
    </row>
    <row r="52" spans="1:13" ht="15.75" customHeight="1">
      <c r="A52" s="232"/>
      <c r="B52" s="1453" t="s">
        <v>1702</v>
      </c>
      <c r="C52" s="1514" t="str">
        <f>'Бюд.р.'!A99</f>
        <v>Иные бюджетные ассигнования</v>
      </c>
      <c r="D52" s="1531">
        <v>925</v>
      </c>
      <c r="E52" s="2559" t="s">
        <v>562</v>
      </c>
      <c r="F52" s="1393" t="s">
        <v>563</v>
      </c>
      <c r="G52" s="1532">
        <f>'Бюд.р.'!F99</f>
        <v>800</v>
      </c>
      <c r="H52" s="1394"/>
      <c r="I52" s="1451">
        <f>'Бюд.р.'!H99</f>
        <v>3.199</v>
      </c>
      <c r="J52" s="395"/>
      <c r="K52" s="269"/>
      <c r="L52" s="269"/>
      <c r="M52" s="382"/>
    </row>
    <row r="53" spans="1:13" ht="20.25" customHeight="1">
      <c r="A53" s="232"/>
      <c r="B53" s="2920" t="s">
        <v>1718</v>
      </c>
      <c r="C53" s="2932" t="str">
        <f>'Бюд.р.'!A103</f>
        <v>Другие общегосударственные вопросы</v>
      </c>
      <c r="D53" s="2928">
        <v>968</v>
      </c>
      <c r="E53" s="2931" t="s">
        <v>1184</v>
      </c>
      <c r="F53" s="2539"/>
      <c r="G53" s="2929"/>
      <c r="H53" s="2930"/>
      <c r="I53" s="2541">
        <f>I54</f>
        <v>72</v>
      </c>
      <c r="J53" s="395"/>
      <c r="K53" s="269"/>
      <c r="L53" s="269"/>
      <c r="M53" s="382"/>
    </row>
    <row r="54" spans="1:13" ht="41.25" customHeight="1">
      <c r="A54" s="232"/>
      <c r="B54" s="1454" t="s">
        <v>531</v>
      </c>
      <c r="C54" s="1502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54" s="1425">
        <v>968</v>
      </c>
      <c r="E54" s="1398" t="s">
        <v>1184</v>
      </c>
      <c r="F54" s="1401" t="str">
        <f>F55</f>
        <v>092 05 00</v>
      </c>
      <c r="G54" s="1365"/>
      <c r="H54" s="1366"/>
      <c r="I54" s="1490">
        <f>I55</f>
        <v>72</v>
      </c>
      <c r="J54" s="395"/>
      <c r="K54" s="269"/>
      <c r="L54" s="269"/>
      <c r="M54" s="382"/>
    </row>
    <row r="55" spans="1:13" ht="16.5" customHeight="1" thickBot="1">
      <c r="A55" s="232"/>
      <c r="B55" s="1453" t="s">
        <v>242</v>
      </c>
      <c r="C55" s="1509" t="str">
        <f>'Бюд.р.'!A105</f>
        <v>Иные бюджетные ассигнования</v>
      </c>
      <c r="D55" s="1363" t="s">
        <v>747</v>
      </c>
      <c r="E55" s="1364" t="s">
        <v>1184</v>
      </c>
      <c r="F55" s="1364" t="str">
        <f>'Бюд.р.'!D105</f>
        <v>092 05 00</v>
      </c>
      <c r="G55" s="1365">
        <f>'Бюд.р.'!F105</f>
        <v>800</v>
      </c>
      <c r="H55" s="1366"/>
      <c r="I55" s="1484">
        <f>'Бюд.р.'!H105</f>
        <v>72</v>
      </c>
      <c r="J55" s="395"/>
      <c r="K55" s="269"/>
      <c r="L55" s="269"/>
      <c r="M55" s="382"/>
    </row>
    <row r="56" spans="1:13" ht="27.75" customHeight="1" thickBot="1">
      <c r="A56" s="232"/>
      <c r="B56" s="2176"/>
      <c r="C56" s="1915" t="s">
        <v>546</v>
      </c>
      <c r="D56" s="1916" t="s">
        <v>747</v>
      </c>
      <c r="E56" s="1917"/>
      <c r="F56" s="1917"/>
      <c r="G56" s="1918"/>
      <c r="H56" s="1919"/>
      <c r="I56" s="1920">
        <f>I57+I88+I94+I101+I131+I153+I162+I174+I178</f>
        <v>121499.99999999999</v>
      </c>
      <c r="J56" s="395"/>
      <c r="K56" s="269"/>
      <c r="L56" s="269"/>
      <c r="M56" s="382"/>
    </row>
    <row r="57" spans="1:13" ht="22.5" customHeight="1" thickBot="1">
      <c r="A57" s="232"/>
      <c r="B57" s="2913" t="s">
        <v>914</v>
      </c>
      <c r="C57" s="2914" t="s">
        <v>132</v>
      </c>
      <c r="D57" s="2915">
        <v>968</v>
      </c>
      <c r="E57" s="2916" t="s">
        <v>545</v>
      </c>
      <c r="F57" s="2916"/>
      <c r="G57" s="2917"/>
      <c r="H57" s="2918"/>
      <c r="I57" s="2919">
        <f>I58+I68+I71</f>
        <v>31575.778</v>
      </c>
      <c r="J57" s="395"/>
      <c r="K57" s="269"/>
      <c r="L57" s="269"/>
      <c r="M57" s="382"/>
    </row>
    <row r="58" spans="1:13" ht="52.5" customHeight="1">
      <c r="A58" s="232"/>
      <c r="B58" s="2920" t="s">
        <v>674</v>
      </c>
      <c r="C58" s="2927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D58" s="2928">
        <v>968</v>
      </c>
      <c r="E58" s="2931" t="s">
        <v>564</v>
      </c>
      <c r="F58" s="2539"/>
      <c r="G58" s="2929"/>
      <c r="H58" s="2930"/>
      <c r="I58" s="2541">
        <f>I59+I61+I66</f>
        <v>26078.6</v>
      </c>
      <c r="J58" s="395"/>
      <c r="K58" s="269"/>
      <c r="L58" s="269"/>
      <c r="M58" s="382"/>
    </row>
    <row r="59" spans="1:13" ht="16.5" customHeight="1">
      <c r="A59" s="232"/>
      <c r="B59" s="1454" t="s">
        <v>239</v>
      </c>
      <c r="C59" s="1498" t="str">
        <f>'Бюд.р.'!A151</f>
        <v>ГЛАВА МЕСТНОЙ АДМИНИСТРАЦИИ</v>
      </c>
      <c r="D59" s="1397" t="s">
        <v>747</v>
      </c>
      <c r="E59" s="1398" t="s">
        <v>564</v>
      </c>
      <c r="F59" s="1398" t="s">
        <v>565</v>
      </c>
      <c r="G59" s="1399"/>
      <c r="H59" s="1410"/>
      <c r="I59" s="1490">
        <f>I60</f>
        <v>1117.234</v>
      </c>
      <c r="J59" s="392"/>
      <c r="K59" s="184"/>
      <c r="L59" s="184"/>
      <c r="M59" s="416"/>
    </row>
    <row r="60" spans="1:13" ht="46.5" customHeight="1">
      <c r="A60" s="232"/>
      <c r="B60" s="1453" t="s">
        <v>242</v>
      </c>
      <c r="C60" s="1405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0" s="1363" t="s">
        <v>747</v>
      </c>
      <c r="E60" s="1364" t="s">
        <v>564</v>
      </c>
      <c r="F60" s="1364" t="s">
        <v>565</v>
      </c>
      <c r="G60" s="1365">
        <f>'Бюд.р.'!F152</f>
        <v>100</v>
      </c>
      <c r="H60" s="1396"/>
      <c r="I60" s="1488">
        <f>'Бюд.р.'!H152</f>
        <v>1117.234</v>
      </c>
      <c r="J60" s="392"/>
      <c r="K60" s="184"/>
      <c r="L60" s="184"/>
      <c r="M60" s="416"/>
    </row>
    <row r="61" spans="1:13" ht="33.75" customHeight="1">
      <c r="A61" s="225" t="s">
        <v>316</v>
      </c>
      <c r="B61" s="1454" t="s">
        <v>462</v>
      </c>
      <c r="C61" s="1498" t="str">
        <f>'Бюд.р.'!A158</f>
        <v>СОДЕРЖАНИЕ И ОБЕСПЕЧЕНИЕ ДЕЯТЕЛЬНОСТИ МЕСТНОЙ АДМИНИСТРАЦИИ ПО РЕШЕНИЮ ВОПРОСОВ МЕСТНОГО ЗНАЧЕНИЯ</v>
      </c>
      <c r="D61" s="1397" t="s">
        <v>747</v>
      </c>
      <c r="E61" s="1398" t="s">
        <v>564</v>
      </c>
      <c r="F61" s="1398" t="s">
        <v>80</v>
      </c>
      <c r="G61" s="1399"/>
      <c r="H61" s="1366"/>
      <c r="I61" s="1490">
        <f>'Бюд.р.'!H158</f>
        <v>24955.766</v>
      </c>
      <c r="J61" s="393">
        <f>SUM(J62:J62)</f>
        <v>2691.8</v>
      </c>
      <c r="K61" s="218">
        <f>SUM(K62:K62)</f>
        <v>2768.6</v>
      </c>
      <c r="L61" s="218">
        <f>SUM(L62:L62)</f>
        <v>4207.1</v>
      </c>
      <c r="M61" s="417">
        <f>SUM(M62:M62)</f>
        <v>2727.5</v>
      </c>
    </row>
    <row r="62" spans="1:13" ht="45" customHeight="1">
      <c r="A62" s="225"/>
      <c r="B62" s="1453" t="s">
        <v>242</v>
      </c>
      <c r="C62" s="1405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2" s="1527">
        <v>968</v>
      </c>
      <c r="E62" s="1364" t="s">
        <v>564</v>
      </c>
      <c r="F62" s="1386" t="s">
        <v>80</v>
      </c>
      <c r="G62" s="1528">
        <f>'Бюд.р.'!F159</f>
        <v>100</v>
      </c>
      <c r="H62" s="1400"/>
      <c r="I62" s="1488">
        <f>'Бюд.р.'!H159</f>
        <v>19630.689</v>
      </c>
      <c r="J62" s="394">
        <v>2691.8</v>
      </c>
      <c r="K62" s="221">
        <v>2768.6</v>
      </c>
      <c r="L62" s="221">
        <v>4207.1</v>
      </c>
      <c r="M62" s="418">
        <v>2727.5</v>
      </c>
    </row>
    <row r="63" spans="1:13" ht="12.75" customHeight="1">
      <c r="A63" s="225"/>
      <c r="B63" s="1453" t="s">
        <v>243</v>
      </c>
      <c r="C63" s="1509" t="str">
        <f>'Бюд.р.'!A165</f>
        <v>Закупка товаров, работ и услуг  для государственных (муниципальных) нужд</v>
      </c>
      <c r="D63" s="1527">
        <v>968</v>
      </c>
      <c r="E63" s="1364" t="s">
        <v>564</v>
      </c>
      <c r="F63" s="1386" t="s">
        <v>80</v>
      </c>
      <c r="G63" s="1528">
        <f>'Бюд.р.'!F165</f>
        <v>200</v>
      </c>
      <c r="H63" s="1400"/>
      <c r="I63" s="1488">
        <f>'Бюд.р.'!H165</f>
        <v>5237.8820000000005</v>
      </c>
      <c r="J63" s="394"/>
      <c r="K63" s="221"/>
      <c r="L63" s="221"/>
      <c r="M63" s="418"/>
    </row>
    <row r="64" spans="1:13" ht="12.75" customHeight="1">
      <c r="A64" s="225"/>
      <c r="B64" s="1453" t="s">
        <v>1702</v>
      </c>
      <c r="C64" s="1509" t="str">
        <f>'Бюд.р.'!A187</f>
        <v>Социальное обеспечение и иные выплаты населению</v>
      </c>
      <c r="D64" s="1527">
        <v>968</v>
      </c>
      <c r="E64" s="1364">
        <v>104</v>
      </c>
      <c r="F64" s="1386" t="s">
        <v>80</v>
      </c>
      <c r="G64" s="1528">
        <f>'Бюд.р.'!F187</f>
        <v>300</v>
      </c>
      <c r="H64" s="1400"/>
      <c r="I64" s="1488">
        <f>'Бюд.р.'!H187</f>
        <v>56.595</v>
      </c>
      <c r="J64" s="394"/>
      <c r="K64" s="221"/>
      <c r="L64" s="221"/>
      <c r="M64" s="418"/>
    </row>
    <row r="65" spans="1:13" ht="12.75" customHeight="1">
      <c r="A65" s="225"/>
      <c r="B65" s="1453" t="s">
        <v>249</v>
      </c>
      <c r="C65" s="1509" t="str">
        <f>'Бюд.р.'!A201</f>
        <v>Иные бюджетные ассигнования</v>
      </c>
      <c r="D65" s="1527">
        <v>968</v>
      </c>
      <c r="E65" s="1364" t="s">
        <v>564</v>
      </c>
      <c r="F65" s="1386" t="s">
        <v>80</v>
      </c>
      <c r="G65" s="1528">
        <f>'Бюд.р.'!F201</f>
        <v>800</v>
      </c>
      <c r="H65" s="1400"/>
      <c r="I65" s="1488">
        <f>'Бюд.р.'!H201</f>
        <v>30.6</v>
      </c>
      <c r="J65" s="394"/>
      <c r="K65" s="221"/>
      <c r="L65" s="221"/>
      <c r="M65" s="418"/>
    </row>
    <row r="66" spans="1:13" ht="34.5" customHeight="1">
      <c r="A66" s="225"/>
      <c r="B66" s="1458" t="s">
        <v>1321</v>
      </c>
      <c r="C66" s="1503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D66" s="1539">
        <v>968</v>
      </c>
      <c r="E66" s="1804" t="s">
        <v>564</v>
      </c>
      <c r="F66" s="1540" t="str">
        <f>'Бюд.р.'!D208</f>
        <v>002  80 10</v>
      </c>
      <c r="G66" s="2953"/>
      <c r="H66" s="1400"/>
      <c r="I66" s="1491">
        <f>I67</f>
        <v>5.6</v>
      </c>
      <c r="J66" s="394"/>
      <c r="K66" s="221"/>
      <c r="L66" s="221"/>
      <c r="M66" s="418"/>
    </row>
    <row r="67" spans="1:13" ht="25.5" customHeight="1">
      <c r="A67" s="226" t="s">
        <v>252</v>
      </c>
      <c r="B67" s="1453" t="s">
        <v>242</v>
      </c>
      <c r="C67" s="1509" t="str">
        <f>'Бюд.р.'!A209</f>
        <v>Закупка товаров, работ и услуг  для государственных (муниципальных) нужд</v>
      </c>
      <c r="D67" s="1527">
        <v>968</v>
      </c>
      <c r="E67" s="1364" t="s">
        <v>564</v>
      </c>
      <c r="F67" s="1386" t="str">
        <f>'Бюд.р.'!D210</f>
        <v>002  80 10</v>
      </c>
      <c r="G67" s="1528">
        <f>'Бюд.р.'!F209</f>
        <v>200</v>
      </c>
      <c r="H67" s="1400"/>
      <c r="I67" s="1488">
        <f>'Бюд.р.'!H209</f>
        <v>5.6</v>
      </c>
      <c r="J67" s="393" t="e">
        <f>#REF!</f>
        <v>#REF!</v>
      </c>
      <c r="K67" s="218" t="e">
        <f>#REF!</f>
        <v>#REF!</v>
      </c>
      <c r="L67" s="218" t="e">
        <f>#REF!</f>
        <v>#REF!</v>
      </c>
      <c r="M67" s="417" t="e">
        <f>#REF!</f>
        <v>#REF!</v>
      </c>
    </row>
    <row r="68" spans="1:13" ht="21" customHeight="1">
      <c r="A68" s="226"/>
      <c r="B68" s="2920" t="s">
        <v>314</v>
      </c>
      <c r="C68" s="2932" t="str">
        <f>'Бюд.р.'!A220</f>
        <v>Резервные фонды</v>
      </c>
      <c r="D68" s="2928">
        <v>968</v>
      </c>
      <c r="E68" s="2931" t="s">
        <v>1600</v>
      </c>
      <c r="F68" s="2539"/>
      <c r="G68" s="2929"/>
      <c r="H68" s="2930"/>
      <c r="I68" s="2541">
        <f>I69</f>
        <v>3659.788</v>
      </c>
      <c r="J68" s="393"/>
      <c r="K68" s="218"/>
      <c r="L68" s="218"/>
      <c r="M68" s="417"/>
    </row>
    <row r="69" spans="1:13" ht="12.75">
      <c r="A69" s="230" t="s">
        <v>507</v>
      </c>
      <c r="B69" s="1452" t="s">
        <v>915</v>
      </c>
      <c r="C69" s="1505" t="str">
        <f>'Бюд.р.'!A221</f>
        <v>Резервный фонд местной администрации</v>
      </c>
      <c r="D69" s="1406">
        <v>968</v>
      </c>
      <c r="E69" s="2556" t="s">
        <v>1600</v>
      </c>
      <c r="F69" s="1382" t="s">
        <v>42</v>
      </c>
      <c r="G69" s="1526"/>
      <c r="H69" s="1402"/>
      <c r="I69" s="1487">
        <f>I70</f>
        <v>3659.788</v>
      </c>
      <c r="J69" s="394"/>
      <c r="K69" s="221"/>
      <c r="L69" s="221"/>
      <c r="M69" s="418"/>
    </row>
    <row r="70" spans="1:13" ht="12.75">
      <c r="A70" s="230" t="s">
        <v>242</v>
      </c>
      <c r="B70" s="1453" t="s">
        <v>242</v>
      </c>
      <c r="C70" s="1509" t="str">
        <f>'Бюд.р.'!A222</f>
        <v>Иные бюджетные ассигнования</v>
      </c>
      <c r="D70" s="1527">
        <v>968</v>
      </c>
      <c r="E70" s="2551" t="s">
        <v>1600</v>
      </c>
      <c r="F70" s="1386" t="s">
        <v>43</v>
      </c>
      <c r="G70" s="1528">
        <f>'Бюд.р.'!F222</f>
        <v>800</v>
      </c>
      <c r="H70" s="1388"/>
      <c r="I70" s="1488">
        <f>'Бюд.р.'!H222</f>
        <v>3659.788</v>
      </c>
      <c r="J70" s="394"/>
      <c r="K70" s="221"/>
      <c r="L70" s="221"/>
      <c r="M70" s="418"/>
    </row>
    <row r="71" spans="1:13" ht="12.75">
      <c r="A71" s="230"/>
      <c r="B71" s="2920" t="s">
        <v>846</v>
      </c>
      <c r="C71" s="2932" t="str">
        <f>'Бюд.р.'!A226</f>
        <v>Другие общегосударственные вопросы</v>
      </c>
      <c r="D71" s="2928">
        <v>968</v>
      </c>
      <c r="E71" s="2931" t="s">
        <v>1184</v>
      </c>
      <c r="F71" s="2539"/>
      <c r="G71" s="2929"/>
      <c r="H71" s="2930"/>
      <c r="I71" s="2541">
        <f>I72+I74+I76+I78+I80+I82+I84+I86</f>
        <v>1837.3899999999999</v>
      </c>
      <c r="J71" s="394"/>
      <c r="K71" s="221"/>
      <c r="L71" s="221"/>
      <c r="M71" s="418"/>
    </row>
    <row r="72" spans="1:13" ht="34.5" customHeight="1">
      <c r="A72" s="230"/>
      <c r="B72" s="1454" t="s">
        <v>531</v>
      </c>
      <c r="C72" s="1502" t="str">
        <f>'Бюд.р.'!A227</f>
        <v>ФОРМИРОВАНИЕ АРХИВНЫХ ФОНДОВ ОРГАНОВ МЕСТНОГО САМОУПРАВЛЕНИЯ,МУНИЦИПАЛЬНЫХ ПРЕДПРИЯТИЙ И УЧРЕЖДЕНИЙ</v>
      </c>
      <c r="D72" s="1397" t="s">
        <v>747</v>
      </c>
      <c r="E72" s="1398" t="s">
        <v>1184</v>
      </c>
      <c r="F72" s="1431" t="str">
        <f>F73</f>
        <v>090 01 00</v>
      </c>
      <c r="G72" s="1399"/>
      <c r="H72" s="2954"/>
      <c r="I72" s="1490">
        <f>I73</f>
        <v>109.65</v>
      </c>
      <c r="J72" s="393">
        <f>J73</f>
        <v>0</v>
      </c>
      <c r="K72" s="218">
        <f>K73</f>
        <v>0</v>
      </c>
      <c r="L72" s="218">
        <f>L73</f>
        <v>0</v>
      </c>
      <c r="M72" s="417">
        <f>M73</f>
        <v>0</v>
      </c>
    </row>
    <row r="73" spans="1:13" ht="28.5" customHeight="1">
      <c r="A73" s="232"/>
      <c r="B73" s="1453" t="s">
        <v>242</v>
      </c>
      <c r="C73" s="1509" t="str">
        <f>'Бюд.р.'!A228</f>
        <v>Закупка товаров, работ и услуг  для государственных (муниципальных) нужд</v>
      </c>
      <c r="D73" s="1363" t="s">
        <v>747</v>
      </c>
      <c r="E73" s="1364" t="s">
        <v>1184</v>
      </c>
      <c r="F73" s="1364" t="s">
        <v>1266</v>
      </c>
      <c r="G73" s="1365">
        <f>'Бюд.р.'!F228</f>
        <v>200</v>
      </c>
      <c r="H73" s="1381"/>
      <c r="I73" s="1484">
        <f>'Бюд.р.'!H228</f>
        <v>109.65</v>
      </c>
      <c r="J73" s="394">
        <v>0</v>
      </c>
      <c r="K73" s="221">
        <v>0</v>
      </c>
      <c r="L73" s="221">
        <v>0</v>
      </c>
      <c r="M73" s="418">
        <v>0</v>
      </c>
    </row>
    <row r="74" spans="1:13" ht="23.25" customHeight="1">
      <c r="A74" s="226"/>
      <c r="B74" s="1454" t="s">
        <v>1543</v>
      </c>
      <c r="C74" s="1502" t="str">
        <f>'Бюд.р.'!A240</f>
        <v>РАСХОДЫ НА ОСУЩЕСТВЛЕНИЕ ЗАКУПОК ТОВАРОВ, РАБОТ, УСЛУГ ДЛЯ ОБЕСПЕЧЕНИЯ МУНИЦИПАЛЬНЫХ НУЖД</v>
      </c>
      <c r="D74" s="1425">
        <v>968</v>
      </c>
      <c r="E74" s="1401">
        <v>113</v>
      </c>
      <c r="F74" s="1401" t="str">
        <f>F75</f>
        <v>092 02 00</v>
      </c>
      <c r="G74" s="1533"/>
      <c r="H74" s="1410"/>
      <c r="I74" s="1490">
        <f>I75</f>
        <v>400</v>
      </c>
      <c r="J74" s="394"/>
      <c r="K74" s="221"/>
      <c r="L74" s="221"/>
      <c r="M74" s="418"/>
    </row>
    <row r="75" spans="1:13" ht="24" customHeight="1">
      <c r="A75" s="226"/>
      <c r="B75" s="1453" t="s">
        <v>242</v>
      </c>
      <c r="C75" s="1509" t="str">
        <f>'Бюд.р.'!A241</f>
        <v>Закупка товаров, работ и услуг  для государственных (муниципальных) нужд</v>
      </c>
      <c r="D75" s="1527">
        <v>968</v>
      </c>
      <c r="E75" s="1386">
        <v>113</v>
      </c>
      <c r="F75" s="1386" t="s">
        <v>684</v>
      </c>
      <c r="G75" s="1528">
        <f>'Бюд.р.'!F241</f>
        <v>200</v>
      </c>
      <c r="H75" s="1400"/>
      <c r="I75" s="1488">
        <f>'Бюд.р.'!H241</f>
        <v>400</v>
      </c>
      <c r="J75" s="394"/>
      <c r="K75" s="221"/>
      <c r="L75" s="221"/>
      <c r="M75" s="418"/>
    </row>
    <row r="76" spans="1:13" ht="56.25">
      <c r="A76" s="237"/>
      <c r="B76" s="1454" t="s">
        <v>1544</v>
      </c>
      <c r="C76" s="1502" t="str">
        <f>'Бюд.р.'!A245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D76" s="1425">
        <v>968</v>
      </c>
      <c r="E76" s="1398" t="s">
        <v>1184</v>
      </c>
      <c r="F76" s="1401" t="str">
        <f>F77</f>
        <v>092 06 00</v>
      </c>
      <c r="G76" s="1533"/>
      <c r="H76" s="1410"/>
      <c r="I76" s="1490">
        <f>I77</f>
        <v>333.91999999999996</v>
      </c>
      <c r="J76" s="395"/>
      <c r="K76" s="269"/>
      <c r="L76" s="269"/>
      <c r="M76" s="382"/>
    </row>
    <row r="77" spans="1:13" ht="22.5" customHeight="1">
      <c r="A77" s="237"/>
      <c r="B77" s="1459" t="s">
        <v>242</v>
      </c>
      <c r="C77" s="1509" t="str">
        <f>'Бюд.р.'!A246</f>
        <v>Закупка товаров, работ и услуг  для государственных (муниципальных) нужд</v>
      </c>
      <c r="D77" s="1531">
        <v>968</v>
      </c>
      <c r="E77" s="1364" t="s">
        <v>1184</v>
      </c>
      <c r="F77" s="1393" t="s">
        <v>1271</v>
      </c>
      <c r="G77" s="1532">
        <f>'Бюд.р.'!F246</f>
        <v>200</v>
      </c>
      <c r="H77" s="1407"/>
      <c r="I77" s="1451">
        <f>'Бюд.р.'!H246</f>
        <v>333.91999999999996</v>
      </c>
      <c r="J77" s="395"/>
      <c r="K77" s="269"/>
      <c r="L77" s="269"/>
      <c r="M77" s="382"/>
    </row>
    <row r="78" spans="1:13" ht="22.5">
      <c r="A78" s="237"/>
      <c r="B78" s="1454" t="s">
        <v>1719</v>
      </c>
      <c r="C78" s="1502" t="str">
        <f>'Бюд.р.'!A250</f>
        <v>РАСХОДЫ НА ПОДДЕРЖАНИЕ САЙТА МО МО ОЗЕРО ДОЛГОЕ</v>
      </c>
      <c r="D78" s="2955">
        <f>'Бюд.р.'!B250</f>
        <v>968</v>
      </c>
      <c r="E78" s="1398" t="s">
        <v>1184</v>
      </c>
      <c r="F78" s="2956" t="str">
        <f>'Бюд.р.'!D250</f>
        <v>092 08 00</v>
      </c>
      <c r="G78" s="2957"/>
      <c r="H78" s="2958"/>
      <c r="I78" s="2959">
        <f>I79</f>
        <v>263.4</v>
      </c>
      <c r="J78" s="395"/>
      <c r="K78" s="269"/>
      <c r="L78" s="269"/>
      <c r="M78" s="382"/>
    </row>
    <row r="79" spans="1:13" ht="25.5" customHeight="1">
      <c r="A79" s="237"/>
      <c r="B79" s="1459" t="s">
        <v>242</v>
      </c>
      <c r="C79" s="1509" t="str">
        <f>'Бюд.р.'!A251</f>
        <v>Закупка товаров, работ и услуг  для государственных (муниципальных) нужд</v>
      </c>
      <c r="D79" s="1531">
        <v>968</v>
      </c>
      <c r="E79" s="1364" t="s">
        <v>1184</v>
      </c>
      <c r="F79" s="1393" t="str">
        <f>'Бюд.р.'!D252</f>
        <v>092 08 00</v>
      </c>
      <c r="G79" s="1532">
        <f>'Бюд.р.'!F251</f>
        <v>200</v>
      </c>
      <c r="H79" s="1408"/>
      <c r="I79" s="1451">
        <f>'Бюд.р.'!H251</f>
        <v>263.4</v>
      </c>
      <c r="J79" s="395"/>
      <c r="K79" s="269"/>
      <c r="L79" s="269"/>
      <c r="M79" s="382"/>
    </row>
    <row r="80" spans="1:13" ht="34.5" customHeight="1">
      <c r="A80" s="237"/>
      <c r="B80" s="1458" t="s">
        <v>1720</v>
      </c>
      <c r="C80" s="1503" t="str">
        <f>'Бюд.р.'!A255</f>
        <v>РАСХОДЫ НА ПРИОБРЕТЕНИЕ И СОДЕРЖАНИЕ ИНФОРМАЦИОННОГО ОБОРУДОВАНИЯ В ОБЩЕСТВЕННЫХ МЕСТАХ</v>
      </c>
      <c r="D80" s="1564">
        <v>968</v>
      </c>
      <c r="E80" s="1804" t="s">
        <v>1184</v>
      </c>
      <c r="F80" s="1565" t="str">
        <f>'Бюд.р.'!D255</f>
        <v>092 09 00</v>
      </c>
      <c r="G80" s="2960"/>
      <c r="H80" s="2961"/>
      <c r="I80" s="2962">
        <f>I81</f>
        <v>400</v>
      </c>
      <c r="J80" s="395"/>
      <c r="K80" s="269"/>
      <c r="L80" s="269"/>
      <c r="M80" s="382"/>
    </row>
    <row r="81" spans="1:13" ht="22.5" customHeight="1">
      <c r="A81" s="237"/>
      <c r="B81" s="1453" t="s">
        <v>242</v>
      </c>
      <c r="C81" s="1509" t="str">
        <f>'Бюд.р.'!A256</f>
        <v>Закупка товаров, работ и услуг  для государственных (муниципальных) нужд</v>
      </c>
      <c r="D81" s="1531">
        <v>968</v>
      </c>
      <c r="E81" s="1364" t="s">
        <v>1184</v>
      </c>
      <c r="F81" s="1393" t="str">
        <f>'Бюд.р.'!D257</f>
        <v>092 09 00</v>
      </c>
      <c r="G81" s="1532">
        <f>'Бюд.р.'!F256</f>
        <v>200</v>
      </c>
      <c r="H81" s="1408"/>
      <c r="I81" s="1451">
        <f>'Бюд.р.'!H256</f>
        <v>400</v>
      </c>
      <c r="J81" s="395"/>
      <c r="K81" s="269"/>
      <c r="L81" s="269"/>
      <c r="M81" s="382"/>
    </row>
    <row r="82" spans="1:13" ht="33.75">
      <c r="A82" s="237"/>
      <c r="B82" s="1454" t="s">
        <v>1721</v>
      </c>
      <c r="C82" s="1502" t="str">
        <f>'Бюд.р.'!A267</f>
        <v>Целевая программа  по участию в деятельности по профилактике правонарушений в Санкт-Петербурге на территории МО</v>
      </c>
      <c r="D82" s="1425">
        <v>968</v>
      </c>
      <c r="E82" s="1398" t="s">
        <v>1184</v>
      </c>
      <c r="F82" s="1401" t="str">
        <f>F83</f>
        <v>795 02 00</v>
      </c>
      <c r="G82" s="2952"/>
      <c r="H82" s="2963"/>
      <c r="I82" s="1490">
        <f>I83</f>
        <v>60</v>
      </c>
      <c r="J82" s="395"/>
      <c r="K82" s="269"/>
      <c r="L82" s="269"/>
      <c r="M82" s="382"/>
    </row>
    <row r="83" spans="1:13" ht="24" customHeight="1">
      <c r="A83" s="237"/>
      <c r="B83" s="1453" t="s">
        <v>242</v>
      </c>
      <c r="C83" s="1509" t="str">
        <f>'Бюд.р.'!A268</f>
        <v>Закупка товаров, работ и услуг  для государственных (муниципальных) нужд</v>
      </c>
      <c r="D83" s="1527">
        <v>968</v>
      </c>
      <c r="E83" s="1364" t="s">
        <v>1184</v>
      </c>
      <c r="F83" s="1386" t="s">
        <v>1274</v>
      </c>
      <c r="G83" s="1528">
        <f>'Бюд.р.'!F268</f>
        <v>200</v>
      </c>
      <c r="H83" s="1408"/>
      <c r="I83" s="1488">
        <f>'Бюд.р.'!H268</f>
        <v>60</v>
      </c>
      <c r="J83" s="395"/>
      <c r="K83" s="269"/>
      <c r="L83" s="269"/>
      <c r="M83" s="382"/>
    </row>
    <row r="84" spans="1:13" ht="24" customHeight="1">
      <c r="A84" s="237"/>
      <c r="B84" s="1479" t="s">
        <v>1722</v>
      </c>
      <c r="C84" s="1502" t="str">
        <f>'Бюд.р.'!A262</f>
        <v>РАСХОДЫ НА ОСУЩЕСТВЛЕНИЕ ЗАЩИТЫ ПРАВ ПОТРЕБИТЕЛЕЙ</v>
      </c>
      <c r="D84" s="1425">
        <v>968</v>
      </c>
      <c r="E84" s="1398" t="s">
        <v>1184</v>
      </c>
      <c r="F84" s="1401" t="str">
        <f>'Бюд.р.'!D262</f>
        <v>092 10 00</v>
      </c>
      <c r="G84" s="1533"/>
      <c r="H84" s="2958"/>
      <c r="I84" s="1490">
        <f>I85</f>
        <v>133.92</v>
      </c>
      <c r="J84" s="395"/>
      <c r="K84" s="269"/>
      <c r="L84" s="269"/>
      <c r="M84" s="382"/>
    </row>
    <row r="85" spans="1:13" ht="24" customHeight="1">
      <c r="A85" s="237"/>
      <c r="B85" s="1453" t="s">
        <v>242</v>
      </c>
      <c r="C85" s="1509" t="str">
        <f>'Бюд.р.'!A263</f>
        <v>Закупка товаров, работ и услуг  для государственных (муниципальных) нужд</v>
      </c>
      <c r="D85" s="1527">
        <v>968</v>
      </c>
      <c r="E85" s="2788" t="s">
        <v>1184</v>
      </c>
      <c r="F85" s="1386" t="str">
        <f>'Бюд.р.'!D263</f>
        <v>092 10 00</v>
      </c>
      <c r="G85" s="1528">
        <f>'Бюд.р.'!F263</f>
        <v>200</v>
      </c>
      <c r="H85" s="1408"/>
      <c r="I85" s="1488">
        <f>'Бюд.р.'!H263</f>
        <v>133.92</v>
      </c>
      <c r="J85" s="395"/>
      <c r="K85" s="269"/>
      <c r="L85" s="269"/>
      <c r="M85" s="382"/>
    </row>
    <row r="86" spans="1:13" ht="65.25" customHeight="1">
      <c r="A86" s="225"/>
      <c r="B86" s="1454" t="s">
        <v>1723</v>
      </c>
      <c r="C86" s="1502" t="str">
        <f>'Бюд.р.'!A274</f>
        <v>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D86" s="1425">
        <v>968</v>
      </c>
      <c r="E86" s="2964" t="s">
        <v>1184</v>
      </c>
      <c r="F86" s="1401" t="str">
        <f>'Бюд.р.'!D274</f>
        <v>795 11 00</v>
      </c>
      <c r="G86" s="1399"/>
      <c r="H86" s="1410"/>
      <c r="I86" s="1490">
        <f>I87</f>
        <v>136.5</v>
      </c>
      <c r="J86" s="393"/>
      <c r="K86" s="218"/>
      <c r="L86" s="218"/>
      <c r="M86" s="417"/>
    </row>
    <row r="87" spans="1:13" ht="27" customHeight="1" thickBot="1">
      <c r="A87" s="225"/>
      <c r="B87" s="1453" t="s">
        <v>242</v>
      </c>
      <c r="C87" s="1509" t="str">
        <f>'Бюд.р.'!A275</f>
        <v>Закупка товаров, работ и услуг  для государственных (муниципальных) нужд</v>
      </c>
      <c r="D87" s="1527">
        <v>968</v>
      </c>
      <c r="E87" s="2788" t="s">
        <v>1184</v>
      </c>
      <c r="F87" s="1386" t="str">
        <f>'Бюд.р.'!D275</f>
        <v>795 11 00</v>
      </c>
      <c r="G87" s="1534">
        <f>'Бюд.р.'!F275</f>
        <v>200</v>
      </c>
      <c r="H87" s="1400"/>
      <c r="I87" s="1488">
        <f>'Бюд.р.'!H275</f>
        <v>136.5</v>
      </c>
      <c r="J87" s="393"/>
      <c r="K87" s="218"/>
      <c r="L87" s="218"/>
      <c r="M87" s="417"/>
    </row>
    <row r="88" spans="1:13" ht="27" customHeight="1" thickBot="1">
      <c r="A88" s="225"/>
      <c r="B88" s="2913" t="s">
        <v>1034</v>
      </c>
      <c r="C88" s="2914" t="str">
        <f>'Бюд.р.'!A280</f>
        <v>НАЦИОНАЛЬНАЯ БЕЗОПАСНОСТЬ И ПРАВООХРАНИТЕЛЬНАЯ ДЕЯТЕЛЬНОСТЬ</v>
      </c>
      <c r="D88" s="2915">
        <v>968</v>
      </c>
      <c r="E88" s="2933" t="s">
        <v>557</v>
      </c>
      <c r="F88" s="2916"/>
      <c r="G88" s="2917"/>
      <c r="H88" s="2918"/>
      <c r="I88" s="2919">
        <f>I89</f>
        <v>276.351</v>
      </c>
      <c r="J88" s="393"/>
      <c r="K88" s="218"/>
      <c r="L88" s="218"/>
      <c r="M88" s="417"/>
    </row>
    <row r="89" spans="1:13" ht="42" customHeight="1">
      <c r="A89" s="225"/>
      <c r="B89" s="2920" t="s">
        <v>1724</v>
      </c>
      <c r="C89" s="2921" t="str">
        <f>'Бюд.р.'!A281</f>
        <v>Защита населения и территории от чрезвычайных ситуаций природного и техногенного характера, гражданская оборона</v>
      </c>
      <c r="D89" s="2922">
        <v>968</v>
      </c>
      <c r="E89" s="2943" t="s">
        <v>496</v>
      </c>
      <c r="F89" s="2923"/>
      <c r="G89" s="2924"/>
      <c r="H89" s="2925"/>
      <c r="I89" s="2926">
        <f>I90+I92</f>
        <v>276.351</v>
      </c>
      <c r="J89" s="393"/>
      <c r="K89" s="218"/>
      <c r="L89" s="218"/>
      <c r="M89" s="417"/>
    </row>
    <row r="90" spans="1:13" ht="123.75" customHeight="1">
      <c r="A90" s="225"/>
      <c r="B90" s="1454" t="s">
        <v>244</v>
      </c>
      <c r="C90" s="1412" t="str">
        <f>'Бюд.р.'!A282</f>
        <v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D90" s="1535">
        <v>968</v>
      </c>
      <c r="E90" s="2965" t="s">
        <v>496</v>
      </c>
      <c r="F90" s="1480" t="str">
        <f>F91</f>
        <v>219 03 00</v>
      </c>
      <c r="G90" s="2966"/>
      <c r="H90" s="2967"/>
      <c r="I90" s="1492">
        <f>I91</f>
        <v>151.351</v>
      </c>
      <c r="J90" s="393"/>
      <c r="K90" s="218"/>
      <c r="L90" s="218"/>
      <c r="M90" s="417"/>
    </row>
    <row r="91" spans="1:13" ht="24" customHeight="1">
      <c r="A91" s="226" t="s">
        <v>239</v>
      </c>
      <c r="B91" s="1459" t="s">
        <v>242</v>
      </c>
      <c r="C91" s="1509" t="str">
        <f>'Бюд.р.'!A283</f>
        <v>Закупка товаров, работ и услуг  для государственных (муниципальных) нужд</v>
      </c>
      <c r="D91" s="1527">
        <v>968</v>
      </c>
      <c r="E91" s="1415" t="s">
        <v>496</v>
      </c>
      <c r="F91" s="1386" t="s">
        <v>1281</v>
      </c>
      <c r="G91" s="1528">
        <f>'Бюд.р.'!F283</f>
        <v>200</v>
      </c>
      <c r="H91" s="1400"/>
      <c r="I91" s="1488">
        <f>'Бюд.р.'!H283</f>
        <v>151.351</v>
      </c>
      <c r="J91" s="394">
        <v>37.5</v>
      </c>
      <c r="K91" s="221">
        <v>288.6</v>
      </c>
      <c r="L91" s="221">
        <v>202</v>
      </c>
      <c r="M91" s="418">
        <v>33</v>
      </c>
    </row>
    <row r="92" spans="1:13" ht="46.5" customHeight="1">
      <c r="A92" s="224"/>
      <c r="B92" s="1454" t="s">
        <v>612</v>
      </c>
      <c r="C92" s="1502" t="str">
        <f>'Бюд.р.'!A303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92" s="1425">
        <v>968</v>
      </c>
      <c r="E92" s="2968" t="s">
        <v>496</v>
      </c>
      <c r="F92" s="1401" t="str">
        <f>F93</f>
        <v>795 05 00</v>
      </c>
      <c r="G92" s="1399"/>
      <c r="H92" s="1410"/>
      <c r="I92" s="1490">
        <f>I93</f>
        <v>125</v>
      </c>
      <c r="J92" s="395"/>
      <c r="K92" s="269"/>
      <c r="L92" s="269"/>
      <c r="M92" s="382"/>
    </row>
    <row r="93" spans="1:13" ht="24.75" customHeight="1" thickBot="1">
      <c r="A93" s="224"/>
      <c r="B93" s="1453" t="s">
        <v>242</v>
      </c>
      <c r="C93" s="1509" t="str">
        <f>'Бюд.р.'!A304</f>
        <v>Закупка товаров, работ и услуг  для государственных (муниципальных) нужд</v>
      </c>
      <c r="D93" s="1414" t="s">
        <v>747</v>
      </c>
      <c r="E93" s="1415" t="s">
        <v>496</v>
      </c>
      <c r="F93" s="1415" t="s">
        <v>15</v>
      </c>
      <c r="G93" s="1416">
        <f>'Бюд.р.'!F304</f>
        <v>200</v>
      </c>
      <c r="H93" s="1417"/>
      <c r="I93" s="1493">
        <f>'Бюд.р.'!H304</f>
        <v>125</v>
      </c>
      <c r="J93" s="395"/>
      <c r="K93" s="269"/>
      <c r="L93" s="269"/>
      <c r="M93" s="382"/>
    </row>
    <row r="94" spans="1:13" ht="18" customHeight="1" thickBot="1">
      <c r="A94" s="224"/>
      <c r="B94" s="2913" t="s">
        <v>560</v>
      </c>
      <c r="C94" s="2914" t="str">
        <f>'Бюд.р.'!A309</f>
        <v>НАЦИОНАЛЬНАЯ ЭКОНОМИКА</v>
      </c>
      <c r="D94" s="2915">
        <v>968</v>
      </c>
      <c r="E94" s="2933" t="s">
        <v>1155</v>
      </c>
      <c r="F94" s="2916"/>
      <c r="G94" s="2917"/>
      <c r="H94" s="2918"/>
      <c r="I94" s="2919">
        <f>I95+I98</f>
        <v>186.5</v>
      </c>
      <c r="J94" s="395"/>
      <c r="K94" s="269"/>
      <c r="L94" s="269"/>
      <c r="M94" s="382"/>
    </row>
    <row r="95" spans="1:13" ht="17.25" customHeight="1">
      <c r="A95" s="224"/>
      <c r="B95" s="2920" t="s">
        <v>1400</v>
      </c>
      <c r="C95" s="2921" t="str">
        <f>'Бюд.р.'!A310</f>
        <v>Общеэкономические вопросы</v>
      </c>
      <c r="D95" s="2922">
        <v>968</v>
      </c>
      <c r="E95" s="2943" t="s">
        <v>1601</v>
      </c>
      <c r="F95" s="2923"/>
      <c r="G95" s="2924"/>
      <c r="H95" s="2925"/>
      <c r="I95" s="2926">
        <f>I96</f>
        <v>166.5</v>
      </c>
      <c r="J95" s="395"/>
      <c r="K95" s="269"/>
      <c r="L95" s="269"/>
      <c r="M95" s="382"/>
    </row>
    <row r="96" spans="1:13" ht="33.75">
      <c r="A96" s="224"/>
      <c r="B96" s="1454" t="s">
        <v>252</v>
      </c>
      <c r="C96" s="1502" t="str">
        <f>'Бюд.р.'!A311</f>
        <v>ВРЕМЕННОЕ ТРУДОУСТРОЙСТВО НЕСОВЕРШЕННОЛЕТНИХ В ВОЗРАСТЕ ОТ 14 ДО 18 ЛЕТ В СВОБОДНОЕ ОТ УЧЕБЫ ВРЕМЯ</v>
      </c>
      <c r="D96" s="1425">
        <v>968</v>
      </c>
      <c r="E96" s="2560" t="s">
        <v>1601</v>
      </c>
      <c r="F96" s="1401" t="s">
        <v>1195</v>
      </c>
      <c r="G96" s="1533"/>
      <c r="H96" s="1410"/>
      <c r="I96" s="1490">
        <f>I97</f>
        <v>166.5</v>
      </c>
      <c r="J96" s="395"/>
      <c r="K96" s="269"/>
      <c r="L96" s="269"/>
      <c r="M96" s="382"/>
    </row>
    <row r="97" spans="1:13" ht="16.5" customHeight="1">
      <c r="A97" s="224"/>
      <c r="B97" s="1459" t="s">
        <v>242</v>
      </c>
      <c r="C97" s="1514" t="str">
        <f>'Бюд.р.'!A312</f>
        <v>Иные бюджетные ассигнования</v>
      </c>
      <c r="D97" s="1531">
        <v>968</v>
      </c>
      <c r="E97" s="2559" t="s">
        <v>1601</v>
      </c>
      <c r="F97" s="1393" t="s">
        <v>1195</v>
      </c>
      <c r="G97" s="1532">
        <f>'Бюд.р.'!F312</f>
        <v>800</v>
      </c>
      <c r="H97" s="1407"/>
      <c r="I97" s="1451">
        <f>'Бюд.р.'!H312</f>
        <v>166.5</v>
      </c>
      <c r="J97" s="395"/>
      <c r="K97" s="269"/>
      <c r="L97" s="269"/>
      <c r="M97" s="382"/>
    </row>
    <row r="98" spans="1:13" ht="26.25" customHeight="1">
      <c r="A98" s="224"/>
      <c r="B98" s="2969" t="s">
        <v>8</v>
      </c>
      <c r="C98" s="2932" t="str">
        <f>'Бюд.р.'!A321</f>
        <v>Другие вопросы в области национальной экономики</v>
      </c>
      <c r="D98" s="2928">
        <v>968</v>
      </c>
      <c r="E98" s="2931" t="s">
        <v>1154</v>
      </c>
      <c r="F98" s="2539"/>
      <c r="G98" s="2929"/>
      <c r="H98" s="2930"/>
      <c r="I98" s="2541">
        <f>I99</f>
        <v>20</v>
      </c>
      <c r="J98" s="395"/>
      <c r="K98" s="269"/>
      <c r="L98" s="269"/>
      <c r="M98" s="382"/>
    </row>
    <row r="99" spans="1:13" ht="25.5" customHeight="1">
      <c r="A99" s="224"/>
      <c r="B99" s="1454" t="s">
        <v>9</v>
      </c>
      <c r="C99" s="1502" t="str">
        <f>'Бюд.р.'!A322</f>
        <v>Целевая программа по содействия развитию малого бизнеса на территории МО</v>
      </c>
      <c r="D99" s="1406">
        <v>968</v>
      </c>
      <c r="E99" s="1842" t="s">
        <v>1154</v>
      </c>
      <c r="F99" s="1382" t="str">
        <f>'Бюд.р.'!D322</f>
        <v>795 07 00</v>
      </c>
      <c r="G99" s="1526"/>
      <c r="H99" s="1362"/>
      <c r="I99" s="1486">
        <f>I100</f>
        <v>20</v>
      </c>
      <c r="J99" s="395"/>
      <c r="K99" s="269"/>
      <c r="L99" s="269"/>
      <c r="M99" s="382"/>
    </row>
    <row r="100" spans="1:13" ht="24.75" customHeight="1" thickBot="1">
      <c r="A100" s="224"/>
      <c r="B100" s="1453" t="s">
        <v>242</v>
      </c>
      <c r="C100" s="1509" t="str">
        <f>'Бюд.р.'!A323</f>
        <v>Закупка товаров, работ и услуг  для государственных (муниципальных) нужд</v>
      </c>
      <c r="D100" s="1531">
        <v>968</v>
      </c>
      <c r="E100" s="1843" t="s">
        <v>1154</v>
      </c>
      <c r="F100" s="1393" t="str">
        <f>'Бюд.р.'!D323</f>
        <v>795 07 00</v>
      </c>
      <c r="G100" s="1532">
        <f>'Бюд.р.'!F323</f>
        <v>200</v>
      </c>
      <c r="H100" s="1407"/>
      <c r="I100" s="1451">
        <f>'Бюд.р.'!H323</f>
        <v>20</v>
      </c>
      <c r="J100" s="395"/>
      <c r="K100" s="269"/>
      <c r="L100" s="269"/>
      <c r="M100" s="382"/>
    </row>
    <row r="101" spans="1:13" ht="18.75" customHeight="1" thickBot="1">
      <c r="A101" s="224"/>
      <c r="B101" s="2913" t="s">
        <v>847</v>
      </c>
      <c r="C101" s="2914" t="str">
        <f>'Бюд.р.'!A327</f>
        <v>ЖИЛИЩНО-КОММУНАЛЬНОЕ ХОЗЯЙСТВО</v>
      </c>
      <c r="D101" s="2915">
        <v>968</v>
      </c>
      <c r="E101" s="2933" t="s">
        <v>482</v>
      </c>
      <c r="F101" s="2916"/>
      <c r="G101" s="2917"/>
      <c r="H101" s="2918"/>
      <c r="I101" s="2919">
        <f>I102</f>
        <v>47725.649</v>
      </c>
      <c r="J101" s="395"/>
      <c r="K101" s="269"/>
      <c r="L101" s="269"/>
      <c r="M101" s="382"/>
    </row>
    <row r="102" spans="1:13" ht="18" customHeight="1">
      <c r="A102" s="224"/>
      <c r="B102" s="2920" t="s">
        <v>479</v>
      </c>
      <c r="C102" s="2921" t="str">
        <f>'Бюд.р.'!A328</f>
        <v>Благоустройство</v>
      </c>
      <c r="D102" s="2922">
        <v>968</v>
      </c>
      <c r="E102" s="2943" t="s">
        <v>484</v>
      </c>
      <c r="F102" s="2923"/>
      <c r="G102" s="2924"/>
      <c r="H102" s="2925"/>
      <c r="I102" s="2926">
        <f>I103+I105+I107+I109+I115+I117+I120+I124+I127+I129</f>
        <v>47725.649</v>
      </c>
      <c r="J102" s="395"/>
      <c r="K102" s="269"/>
      <c r="L102" s="269"/>
      <c r="M102" s="382"/>
    </row>
    <row r="103" spans="1:13" ht="34.5" customHeight="1">
      <c r="A103" s="225" t="s">
        <v>328</v>
      </c>
      <c r="B103" s="1454" t="s">
        <v>523</v>
      </c>
      <c r="C103" s="1424" t="str">
        <f>'Бюд.р.'!A330</f>
        <v>ТЕКУЩИЙ РЕМОНТ ПРИДОМОВЫХ ТЕРРИТОРИЙ И ДВОРОВЫХ ТЕРРИТОРИЙ , ВКЛЮЧАЯ ПРОЕЗДЫ И ВЪЕЗДЫ,ПЕШЕХОДНЫЕ ДОРОЖКИ</v>
      </c>
      <c r="D103" s="1397" t="s">
        <v>747</v>
      </c>
      <c r="E103" s="1398" t="s">
        <v>484</v>
      </c>
      <c r="F103" s="1398" t="s">
        <v>487</v>
      </c>
      <c r="G103" s="1399"/>
      <c r="H103" s="1410"/>
      <c r="I103" s="1490">
        <f>SUM(I104:I104)</f>
        <v>32084.176</v>
      </c>
      <c r="J103" s="393">
        <f>SUM(J104:J104)</f>
        <v>0</v>
      </c>
      <c r="K103" s="218">
        <f>SUM(K104:K104)</f>
        <v>1764.8</v>
      </c>
      <c r="L103" s="218">
        <f>SUM(L104:L104)</f>
        <v>4118</v>
      </c>
      <c r="M103" s="417">
        <f>SUM(M104:M104)</f>
        <v>0</v>
      </c>
    </row>
    <row r="104" spans="1:13" ht="25.5" customHeight="1">
      <c r="A104" s="226" t="s">
        <v>239</v>
      </c>
      <c r="B104" s="1453" t="s">
        <v>242</v>
      </c>
      <c r="C104" s="1509" t="str">
        <f>'Бюд.р.'!A331</f>
        <v>Закупка товаров, работ и услуг  для государственных (муниципальных) нужд</v>
      </c>
      <c r="D104" s="1363" t="s">
        <v>747</v>
      </c>
      <c r="E104" s="1364" t="s">
        <v>484</v>
      </c>
      <c r="F104" s="1364" t="s">
        <v>487</v>
      </c>
      <c r="G104" s="1365">
        <f>'Бюд.р.'!F331</f>
        <v>200</v>
      </c>
      <c r="H104" s="1366"/>
      <c r="I104" s="1484">
        <f>'Бюд.р.'!H331</f>
        <v>32084.176</v>
      </c>
      <c r="J104" s="394"/>
      <c r="K104" s="221">
        <v>1764.8</v>
      </c>
      <c r="L104" s="221">
        <v>4118</v>
      </c>
      <c r="M104" s="418"/>
    </row>
    <row r="105" spans="1:13" ht="24" customHeight="1">
      <c r="A105" s="240"/>
      <c r="B105" s="1454" t="s">
        <v>1531</v>
      </c>
      <c r="C105" s="1424" t="str">
        <f>'Бюд.р.'!A339</f>
        <v>ОРГАНИЗАЦИЯ ДОПОЛНИТЕЛЬНЫХ  ПАРКОВОЧНЫХ МЕСТ НА ДВОРОВЫХ ТЕРРИТОРИЯХ</v>
      </c>
      <c r="D105" s="1397" t="s">
        <v>747</v>
      </c>
      <c r="E105" s="1398" t="s">
        <v>484</v>
      </c>
      <c r="F105" s="1398" t="s">
        <v>488</v>
      </c>
      <c r="G105" s="1399"/>
      <c r="H105" s="1373"/>
      <c r="I105" s="1490">
        <f>I106</f>
        <v>473.524</v>
      </c>
      <c r="J105" s="393">
        <f>J106</f>
        <v>0</v>
      </c>
      <c r="K105" s="218">
        <f>K106</f>
        <v>0</v>
      </c>
      <c r="L105" s="218">
        <f>L106</f>
        <v>0</v>
      </c>
      <c r="M105" s="417">
        <f>M106</f>
        <v>0</v>
      </c>
    </row>
    <row r="106" spans="1:13" ht="25.5" customHeight="1">
      <c r="A106" s="240"/>
      <c r="B106" s="1453" t="s">
        <v>242</v>
      </c>
      <c r="C106" s="1509" t="str">
        <f>'Бюд.р.'!A340</f>
        <v>Закупка товаров, работ и услуг  для государственных (муниципальных) нужд</v>
      </c>
      <c r="D106" s="1363" t="s">
        <v>747</v>
      </c>
      <c r="E106" s="1364" t="s">
        <v>484</v>
      </c>
      <c r="F106" s="1364" t="s">
        <v>488</v>
      </c>
      <c r="G106" s="1365">
        <f>'Бюд.р.'!F340</f>
        <v>200</v>
      </c>
      <c r="H106" s="1377"/>
      <c r="I106" s="1484">
        <f>'Бюд.р.'!H340</f>
        <v>473.524</v>
      </c>
      <c r="J106" s="394">
        <v>0</v>
      </c>
      <c r="K106" s="221">
        <v>0</v>
      </c>
      <c r="L106" s="221">
        <v>0</v>
      </c>
      <c r="M106" s="418">
        <v>0</v>
      </c>
    </row>
    <row r="107" spans="1:13" ht="12.75" customHeight="1">
      <c r="A107" s="225" t="s">
        <v>530</v>
      </c>
      <c r="B107" s="1454" t="s">
        <v>1532</v>
      </c>
      <c r="C107" s="1498" t="str">
        <f>'Бюд.р.'!A344</f>
        <v>УСТАНОВКА,СОДЕРЖАНИЕ И РЕМОНТ ОГРАЖДЕНИЙ ГАЗОНОВ </v>
      </c>
      <c r="D107" s="1397" t="s">
        <v>747</v>
      </c>
      <c r="E107" s="1398" t="s">
        <v>484</v>
      </c>
      <c r="F107" s="1398" t="s">
        <v>489</v>
      </c>
      <c r="G107" s="1399"/>
      <c r="H107" s="1410"/>
      <c r="I107" s="1490">
        <f>SUM(I108:I108)</f>
        <v>2829.735</v>
      </c>
      <c r="J107" s="393">
        <f>SUM(J108:J108)</f>
        <v>0</v>
      </c>
      <c r="K107" s="218">
        <f>SUM(K108:K108)</f>
        <v>1096.9</v>
      </c>
      <c r="L107" s="218">
        <f>SUM(L108:L108)</f>
        <v>2596.1</v>
      </c>
      <c r="M107" s="417">
        <f>SUM(M108:M108)</f>
        <v>0</v>
      </c>
    </row>
    <row r="108" spans="1:13" ht="24" customHeight="1">
      <c r="A108" s="225"/>
      <c r="B108" s="1453" t="s">
        <v>242</v>
      </c>
      <c r="C108" s="1509" t="str">
        <f>'Бюд.р.'!A345</f>
        <v>Закупка товаров, работ и услуг  для государственных (муниципальных) нужд</v>
      </c>
      <c r="D108" s="1363" t="s">
        <v>747</v>
      </c>
      <c r="E108" s="1364" t="s">
        <v>484</v>
      </c>
      <c r="F108" s="1364" t="s">
        <v>489</v>
      </c>
      <c r="G108" s="1365">
        <f>'Бюд.р.'!F345</f>
        <v>200</v>
      </c>
      <c r="H108" s="1362"/>
      <c r="I108" s="1484">
        <f>'Бюд.р.'!H345</f>
        <v>2829.735</v>
      </c>
      <c r="J108" s="394">
        <v>0</v>
      </c>
      <c r="K108" s="221">
        <v>1096.9</v>
      </c>
      <c r="L108" s="221">
        <v>2596.1</v>
      </c>
      <c r="M108" s="418">
        <v>0</v>
      </c>
    </row>
    <row r="109" spans="1:13" ht="45.75" customHeight="1">
      <c r="A109" s="225"/>
      <c r="B109" s="1454" t="s">
        <v>1533</v>
      </c>
      <c r="C109" s="1498" t="str">
        <f>'Бюд.р.'!A355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D109" s="1397" t="s">
        <v>747</v>
      </c>
      <c r="E109" s="1398" t="s">
        <v>484</v>
      </c>
      <c r="F109" s="1398" t="s">
        <v>491</v>
      </c>
      <c r="G109" s="1399"/>
      <c r="H109" s="1410"/>
      <c r="I109" s="1490">
        <f>I110</f>
        <v>273.738</v>
      </c>
      <c r="J109" s="393">
        <f>J110</f>
        <v>0</v>
      </c>
      <c r="K109" s="218">
        <f>K110</f>
        <v>0</v>
      </c>
      <c r="L109" s="218">
        <f>L110</f>
        <v>300</v>
      </c>
      <c r="M109" s="417">
        <f>M110</f>
        <v>0</v>
      </c>
    </row>
    <row r="110" spans="1:13" ht="24" customHeight="1">
      <c r="A110" s="225"/>
      <c r="B110" s="1461" t="s">
        <v>242</v>
      </c>
      <c r="C110" s="1509" t="str">
        <f>'Бюд.р.'!A356</f>
        <v>Закупка товаров, работ и услуг  для государственных (муниципальных) нужд</v>
      </c>
      <c r="D110" s="1363" t="s">
        <v>747</v>
      </c>
      <c r="E110" s="1364" t="s">
        <v>484</v>
      </c>
      <c r="F110" s="1364" t="s">
        <v>491</v>
      </c>
      <c r="G110" s="1365">
        <f>'Бюд.р.'!F356</f>
        <v>200</v>
      </c>
      <c r="H110" s="1362"/>
      <c r="I110" s="1484">
        <f>'Бюд.р.'!H356</f>
        <v>273.738</v>
      </c>
      <c r="J110" s="394">
        <v>0</v>
      </c>
      <c r="K110" s="221">
        <v>0</v>
      </c>
      <c r="L110" s="221">
        <v>300</v>
      </c>
      <c r="M110" s="418">
        <v>0</v>
      </c>
    </row>
    <row r="111" spans="1:13" ht="22.5" customHeight="1" hidden="1">
      <c r="A111" s="225" t="s">
        <v>888</v>
      </c>
      <c r="B111" s="2787"/>
      <c r="C111" s="1498" t="str">
        <f>'Бюд.р.'!A364</f>
        <v>ОБОРУДОВАНИЕ КОНТЕЙНЕРНЫХ ПЛОЩАДОК НА ТЕРРИТОРИЯХ ДВОРОВ</v>
      </c>
      <c r="D111" s="1359" t="s">
        <v>747</v>
      </c>
      <c r="E111" s="1360" t="s">
        <v>484</v>
      </c>
      <c r="F111" s="1360" t="s">
        <v>552</v>
      </c>
      <c r="G111" s="1361"/>
      <c r="H111" s="1362"/>
      <c r="I111" s="1486">
        <f>I112</f>
        <v>0</v>
      </c>
      <c r="J111" s="393">
        <f>J112</f>
        <v>0</v>
      </c>
      <c r="K111" s="218">
        <f>K112</f>
        <v>1087.1</v>
      </c>
      <c r="L111" s="218">
        <f>L112</f>
        <v>1666</v>
      </c>
      <c r="M111" s="417">
        <f>M112</f>
        <v>0</v>
      </c>
    </row>
    <row r="112" spans="1:13" ht="24" customHeight="1" hidden="1">
      <c r="A112" s="78" t="s">
        <v>889</v>
      </c>
      <c r="B112" s="2787"/>
      <c r="C112" s="1509" t="str">
        <f>'Бюд.р.'!A365</f>
        <v>Закупка товаров, работ и услуг  для государственных (муниципальных) нужд</v>
      </c>
      <c r="D112" s="1363" t="s">
        <v>747</v>
      </c>
      <c r="E112" s="1364" t="s">
        <v>484</v>
      </c>
      <c r="F112" s="1364" t="s">
        <v>552</v>
      </c>
      <c r="G112" s="1365">
        <f>'Бюд.р.'!F365</f>
        <v>200</v>
      </c>
      <c r="H112" s="1366"/>
      <c r="I112" s="1484">
        <f>'Бюд.р.'!H365</f>
        <v>0</v>
      </c>
      <c r="J112" s="394">
        <v>0</v>
      </c>
      <c r="K112" s="221">
        <v>1087.1</v>
      </c>
      <c r="L112" s="221">
        <v>1666</v>
      </c>
      <c r="M112" s="418">
        <v>0</v>
      </c>
    </row>
    <row r="113" spans="1:13" ht="22.5" hidden="1">
      <c r="A113" s="225" t="s">
        <v>891</v>
      </c>
      <c r="B113" s="1454"/>
      <c r="C113" s="1424" t="s">
        <v>553</v>
      </c>
      <c r="D113" s="1359" t="s">
        <v>747</v>
      </c>
      <c r="E113" s="1360" t="s">
        <v>484</v>
      </c>
      <c r="F113" s="1360" t="s">
        <v>464</v>
      </c>
      <c r="G113" s="1361"/>
      <c r="H113" s="1362"/>
      <c r="I113" s="1486">
        <f>I114</f>
        <v>0</v>
      </c>
      <c r="J113" s="393">
        <f>J114</f>
        <v>0</v>
      </c>
      <c r="K113" s="218">
        <f>K114</f>
        <v>500</v>
      </c>
      <c r="L113" s="218">
        <f>L114</f>
        <v>300</v>
      </c>
      <c r="M113" s="417">
        <f>M114</f>
        <v>0</v>
      </c>
    </row>
    <row r="114" spans="1:13" ht="14.25" customHeight="1" hidden="1">
      <c r="A114" s="78" t="s">
        <v>892</v>
      </c>
      <c r="B114" s="1461"/>
      <c r="C114" s="1509" t="str">
        <f>'Бюд.р.'!A372</f>
        <v>Прочая закупка товаров, работ и услуг для муниципальных нужд</v>
      </c>
      <c r="D114" s="1363" t="s">
        <v>747</v>
      </c>
      <c r="E114" s="1364" t="s">
        <v>484</v>
      </c>
      <c r="F114" s="1364" t="s">
        <v>464</v>
      </c>
      <c r="G114" s="1365">
        <f>'Бюд.р.'!F372</f>
        <v>244</v>
      </c>
      <c r="H114" s="1366"/>
      <c r="I114" s="1484">
        <f>'Бюд.р.'!H372</f>
        <v>0</v>
      </c>
      <c r="J114" s="394">
        <v>0</v>
      </c>
      <c r="K114" s="221">
        <v>500</v>
      </c>
      <c r="L114" s="221">
        <v>300</v>
      </c>
      <c r="M114" s="418">
        <v>0</v>
      </c>
    </row>
    <row r="115" spans="1:13" ht="33.75">
      <c r="A115" s="374"/>
      <c r="B115" s="1465" t="s">
        <v>1534</v>
      </c>
      <c r="C115" s="1424" t="str">
        <f>'Бюд.р.'!A375</f>
        <v>ЛИКВИДАЦИЯ НЕСАНКЦИОНИРОВАННЫХ СВАЛОК БЫТОВЫХ ОТХОДОВ, МУСОРА, УБОРКА ТЕРРИТОРИЙ, ВОДНЫХ АКВАТОРИЙ, ТУПИКОВ И ПРОЕЗДОВ</v>
      </c>
      <c r="D115" s="1397" t="s">
        <v>747</v>
      </c>
      <c r="E115" s="1398" t="s">
        <v>484</v>
      </c>
      <c r="F115" s="1398" t="s">
        <v>1285</v>
      </c>
      <c r="G115" s="1399"/>
      <c r="H115" s="1373"/>
      <c r="I115" s="1490">
        <f>I116</f>
        <v>400</v>
      </c>
      <c r="J115" s="393">
        <f>J116</f>
        <v>0</v>
      </c>
      <c r="K115" s="218">
        <f>K116</f>
        <v>500</v>
      </c>
      <c r="L115" s="218">
        <f>L116</f>
        <v>297.6</v>
      </c>
      <c r="M115" s="417">
        <f>M116</f>
        <v>0</v>
      </c>
    </row>
    <row r="116" spans="1:13" ht="25.5" customHeight="1">
      <c r="A116" s="374"/>
      <c r="B116" s="1463" t="s">
        <v>242</v>
      </c>
      <c r="C116" s="1509" t="str">
        <f>'Бюд.р.'!A376</f>
        <v>Закупка товаров, работ и услуг  для государственных (муниципальных) нужд</v>
      </c>
      <c r="D116" s="1363" t="s">
        <v>747</v>
      </c>
      <c r="E116" s="1364" t="s">
        <v>484</v>
      </c>
      <c r="F116" s="1364" t="s">
        <v>1285</v>
      </c>
      <c r="G116" s="1365">
        <f>'Бюд.р.'!F376</f>
        <v>200</v>
      </c>
      <c r="H116" s="1377"/>
      <c r="I116" s="1484">
        <f>'Бюд.р.'!H376</f>
        <v>400</v>
      </c>
      <c r="J116" s="394">
        <v>0</v>
      </c>
      <c r="K116" s="221">
        <v>500</v>
      </c>
      <c r="L116" s="221">
        <v>297.6</v>
      </c>
      <c r="M116" s="418">
        <v>0</v>
      </c>
    </row>
    <row r="117" spans="1:13" ht="39" customHeight="1">
      <c r="A117" s="374"/>
      <c r="B117" s="1465" t="s">
        <v>1535</v>
      </c>
      <c r="C117" s="1502" t="str">
        <f>'Бюд.р.'!A384</f>
        <v>ОЗЕЛЕНЕНИЕ , СОДЕРЖАНИЕ И РЕМОНТ ТЕРРИТОРИЙ  ЗЕЛЕНЫХ НАСАЖДЕНИЙ ВНУТРИКВАРТАЛЬНОГО ОЗЕЛЕНЕНИЯ, КОМПЕНСАЦИОННОЕ ОЗЕЛЕНЕНИЕ</v>
      </c>
      <c r="D117" s="1397" t="s">
        <v>747</v>
      </c>
      <c r="E117" s="1398" t="s">
        <v>484</v>
      </c>
      <c r="F117" s="1398" t="s">
        <v>894</v>
      </c>
      <c r="G117" s="1399"/>
      <c r="H117" s="1373"/>
      <c r="I117" s="1490">
        <f>SUM(I118:I119)</f>
        <v>5521.383</v>
      </c>
      <c r="J117" s="393">
        <f>SUM(J118:J119)</f>
        <v>0</v>
      </c>
      <c r="K117" s="218">
        <f>SUM(K118:K119)</f>
        <v>3963.7</v>
      </c>
      <c r="L117" s="218">
        <f>SUM(L118:L119)</f>
        <v>7464.6</v>
      </c>
      <c r="M117" s="417">
        <f>SUM(M118:M119)</f>
        <v>0</v>
      </c>
    </row>
    <row r="118" spans="1:13" ht="24.75" customHeight="1" thickBot="1">
      <c r="A118" s="374"/>
      <c r="B118" s="1463" t="s">
        <v>242</v>
      </c>
      <c r="C118" s="1509" t="str">
        <f>'Бюд.р.'!A385</f>
        <v>Закупка товаров, работ и услуг  для государственных (муниципальных) нужд</v>
      </c>
      <c r="D118" s="1363" t="s">
        <v>747</v>
      </c>
      <c r="E118" s="1364" t="s">
        <v>484</v>
      </c>
      <c r="F118" s="1364" t="s">
        <v>894</v>
      </c>
      <c r="G118" s="1365">
        <f>'Бюд.р.'!F385</f>
        <v>200</v>
      </c>
      <c r="H118" s="1377"/>
      <c r="I118" s="1484">
        <f>'Бюд.р.'!H385</f>
        <v>5521.383</v>
      </c>
      <c r="J118" s="394">
        <v>0</v>
      </c>
      <c r="K118" s="221">
        <v>2852.2</v>
      </c>
      <c r="L118" s="221">
        <v>4871.1</v>
      </c>
      <c r="M118" s="418">
        <v>0</v>
      </c>
    </row>
    <row r="119" spans="1:13" ht="36" customHeight="1" hidden="1" thickBot="1">
      <c r="A119" s="374"/>
      <c r="B119" s="1463"/>
      <c r="C119" s="1405" t="s">
        <v>992</v>
      </c>
      <c r="D119" s="1363" t="s">
        <v>747</v>
      </c>
      <c r="E119" s="1364" t="s">
        <v>484</v>
      </c>
      <c r="F119" s="1364" t="s">
        <v>894</v>
      </c>
      <c r="G119" s="1365" t="s">
        <v>550</v>
      </c>
      <c r="H119" s="1377"/>
      <c r="I119" s="1484">
        <f>'Бюд.р.'!H389</f>
        <v>0</v>
      </c>
      <c r="J119" s="394">
        <v>0</v>
      </c>
      <c r="K119" s="221">
        <v>1111.5</v>
      </c>
      <c r="L119" s="221">
        <v>2593.5</v>
      </c>
      <c r="M119" s="418">
        <v>0</v>
      </c>
    </row>
    <row r="120" spans="1:13" ht="39" customHeight="1">
      <c r="A120" s="243" t="s">
        <v>838</v>
      </c>
      <c r="B120" s="1454" t="s">
        <v>1536</v>
      </c>
      <c r="C120" s="1502" t="str">
        <f>'Бюд.р.'!A394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D120" s="1397" t="s">
        <v>747</v>
      </c>
      <c r="E120" s="1398" t="s">
        <v>484</v>
      </c>
      <c r="F120" s="1398" t="s">
        <v>898</v>
      </c>
      <c r="G120" s="1399"/>
      <c r="H120" s="1410"/>
      <c r="I120" s="1490">
        <f>I121</f>
        <v>300</v>
      </c>
      <c r="J120" s="393">
        <f>J121</f>
        <v>0</v>
      </c>
      <c r="K120" s="218">
        <f>K121</f>
        <v>357.1</v>
      </c>
      <c r="L120" s="218">
        <f>L121</f>
        <v>560.5</v>
      </c>
      <c r="M120" s="417">
        <f>M121</f>
        <v>0</v>
      </c>
    </row>
    <row r="121" spans="1:13" ht="25.5" customHeight="1">
      <c r="A121" s="78" t="s">
        <v>839</v>
      </c>
      <c r="B121" s="1461" t="s">
        <v>242</v>
      </c>
      <c r="C121" s="1509" t="str">
        <f>'Бюд.р.'!A395</f>
        <v>Закупка товаров, работ и услуг  для государственных (муниципальных) нужд</v>
      </c>
      <c r="D121" s="1363" t="s">
        <v>747</v>
      </c>
      <c r="E121" s="1364" t="s">
        <v>484</v>
      </c>
      <c r="F121" s="1364" t="s">
        <v>898</v>
      </c>
      <c r="G121" s="1365">
        <f>'Бюд.р.'!F395</f>
        <v>200</v>
      </c>
      <c r="H121" s="1366"/>
      <c r="I121" s="1484">
        <f>'Бюд.р.'!H395</f>
        <v>300</v>
      </c>
      <c r="J121" s="394">
        <v>0</v>
      </c>
      <c r="K121" s="221">
        <v>357.1</v>
      </c>
      <c r="L121" s="221">
        <v>560.5</v>
      </c>
      <c r="M121" s="418">
        <v>0</v>
      </c>
    </row>
    <row r="122" spans="1:13" ht="33.75" customHeight="1" hidden="1">
      <c r="A122" s="1349"/>
      <c r="B122" s="1462" t="s">
        <v>1519</v>
      </c>
      <c r="C122" s="1502" t="s">
        <v>1306</v>
      </c>
      <c r="D122" s="1425">
        <v>968</v>
      </c>
      <c r="E122" s="1360" t="s">
        <v>484</v>
      </c>
      <c r="F122" s="1401" t="str">
        <f>F123</f>
        <v>600 03 04</v>
      </c>
      <c r="G122" s="1426"/>
      <c r="H122" s="1366"/>
      <c r="I122" s="1484">
        <f>I123</f>
        <v>0</v>
      </c>
      <c r="J122" s="394"/>
      <c r="K122" s="221"/>
      <c r="L122" s="221"/>
      <c r="M122" s="418"/>
    </row>
    <row r="123" spans="1:13" ht="26.25" customHeight="1" hidden="1">
      <c r="A123" s="1349"/>
      <c r="B123" s="1461" t="s">
        <v>1520</v>
      </c>
      <c r="C123" s="1509" t="str">
        <f>'Бюд.р.'!A402</f>
        <v>Закупка товаров, работ и услуг  для государственных (муниципальных) нужд</v>
      </c>
      <c r="D123" s="1363" t="s">
        <v>747</v>
      </c>
      <c r="E123" s="1364" t="s">
        <v>484</v>
      </c>
      <c r="F123" s="1364" t="s">
        <v>1305</v>
      </c>
      <c r="G123" s="1365">
        <f>'Бюд.р.'!F402</f>
        <v>200</v>
      </c>
      <c r="H123" s="1427"/>
      <c r="I123" s="1484">
        <f>'Бюд.р.'!H402</f>
        <v>0</v>
      </c>
      <c r="J123" s="394"/>
      <c r="K123" s="221"/>
      <c r="L123" s="221"/>
      <c r="M123" s="418"/>
    </row>
    <row r="124" spans="1:13" ht="22.5">
      <c r="A124" s="244"/>
      <c r="B124" s="1465" t="s">
        <v>1537</v>
      </c>
      <c r="C124" s="1502" t="str">
        <f>'Бюд.р.'!A406</f>
        <v>ОРГАНИЗАЦИЯ УЧЕТА ЗЕЛЕНЫХ НАСАЖДЕНИЙ ВНУТРИКВАРТАЛЬНОГО ОЗЕЛЕНЕНИЯ </v>
      </c>
      <c r="D124" s="1425">
        <v>968</v>
      </c>
      <c r="E124" s="1398" t="s">
        <v>484</v>
      </c>
      <c r="F124" s="1401" t="str">
        <f>F125</f>
        <v>600 03 05</v>
      </c>
      <c r="G124" s="2970"/>
      <c r="H124" s="2954"/>
      <c r="I124" s="1490">
        <f>I125</f>
        <v>150</v>
      </c>
      <c r="J124" s="395"/>
      <c r="K124" s="269"/>
      <c r="L124" s="269"/>
      <c r="M124" s="382"/>
    </row>
    <row r="125" spans="1:13" ht="27" customHeight="1">
      <c r="A125" s="244"/>
      <c r="B125" s="1461" t="s">
        <v>242</v>
      </c>
      <c r="C125" s="1509" t="str">
        <f>'Бюд.р.'!A407</f>
        <v>Закупка товаров, работ и услуг  для государственных (муниципальных) нужд</v>
      </c>
      <c r="D125" s="1363" t="s">
        <v>747</v>
      </c>
      <c r="E125" s="1364" t="s">
        <v>484</v>
      </c>
      <c r="F125" s="1364" t="s">
        <v>1288</v>
      </c>
      <c r="G125" s="1365">
        <f>'Бюд.р.'!F407</f>
        <v>200</v>
      </c>
      <c r="H125" s="1427"/>
      <c r="I125" s="1484">
        <f>'Бюд.р.'!H407</f>
        <v>150</v>
      </c>
      <c r="J125" s="395"/>
      <c r="K125" s="269"/>
      <c r="L125" s="269"/>
      <c r="M125" s="382"/>
    </row>
    <row r="126" spans="1:13" ht="12.75" customHeight="1" hidden="1">
      <c r="A126" s="244"/>
      <c r="B126" s="1481"/>
      <c r="C126" s="1513" t="s">
        <v>1290</v>
      </c>
      <c r="D126" s="1420" t="s">
        <v>747</v>
      </c>
      <c r="E126" s="1421" t="s">
        <v>484</v>
      </c>
      <c r="F126" s="1421" t="s">
        <v>899</v>
      </c>
      <c r="G126" s="1428"/>
      <c r="H126" s="1429"/>
      <c r="I126" s="1495" t="e">
        <f>I127+I129+#REF!</f>
        <v>#REF!</v>
      </c>
      <c r="J126" s="185" t="e">
        <f>#REF!+#REF!</f>
        <v>#REF!</v>
      </c>
      <c r="K126" s="183" t="e">
        <f>#REF!+#REF!</f>
        <v>#REF!</v>
      </c>
      <c r="L126" s="183" t="e">
        <f>#REF!+#REF!</f>
        <v>#REF!</v>
      </c>
      <c r="M126" s="383" t="e">
        <f>#REF!+#REF!</f>
        <v>#REF!</v>
      </c>
    </row>
    <row r="127" spans="1:13" ht="23.25" customHeight="1">
      <c r="A127" s="244"/>
      <c r="B127" s="1465" t="s">
        <v>1538</v>
      </c>
      <c r="C127" s="1502" t="str">
        <f>'Бюд.р.'!A412</f>
        <v>СОЗДАНИЕ ЗОН ОТДЫХА, В ТОМ ЧИСЛЕ ОБУСТРОЙСТВО, СОДЕРЖАНИЕ И УБОРКА ТЕРРИТОРИЙ ДЕТСКИХ ПЛОЩАДОК</v>
      </c>
      <c r="D127" s="1397" t="s">
        <v>747</v>
      </c>
      <c r="E127" s="1398" t="s">
        <v>484</v>
      </c>
      <c r="F127" s="1398" t="s">
        <v>900</v>
      </c>
      <c r="G127" s="2970"/>
      <c r="H127" s="2954"/>
      <c r="I127" s="1490">
        <f>I128</f>
        <v>4253.659</v>
      </c>
      <c r="J127" s="393">
        <f>J128</f>
        <v>0</v>
      </c>
      <c r="K127" s="218">
        <f>K128</f>
        <v>0</v>
      </c>
      <c r="L127" s="218">
        <f>L128</f>
        <v>0</v>
      </c>
      <c r="M127" s="417">
        <f>M128</f>
        <v>0</v>
      </c>
    </row>
    <row r="128" spans="1:13" ht="25.5" customHeight="1">
      <c r="A128" s="244"/>
      <c r="B128" s="1461" t="s">
        <v>242</v>
      </c>
      <c r="C128" s="1509" t="str">
        <f>'Бюд.р.'!A413</f>
        <v>Закупка товаров, работ и услуг  для государственных (муниципальных) нужд</v>
      </c>
      <c r="D128" s="1363" t="s">
        <v>747</v>
      </c>
      <c r="E128" s="1364" t="s">
        <v>484</v>
      </c>
      <c r="F128" s="1364" t="s">
        <v>900</v>
      </c>
      <c r="G128" s="1365">
        <f>'Бюд.р.'!F413</f>
        <v>200</v>
      </c>
      <c r="H128" s="1427"/>
      <c r="I128" s="1484">
        <f>'Бюд.р.'!H413</f>
        <v>4253.659</v>
      </c>
      <c r="J128" s="394">
        <v>0</v>
      </c>
      <c r="K128" s="221">
        <v>0</v>
      </c>
      <c r="L128" s="221">
        <v>0</v>
      </c>
      <c r="M128" s="418">
        <v>0</v>
      </c>
    </row>
    <row r="129" spans="1:13" ht="23.25" customHeight="1">
      <c r="A129" s="244"/>
      <c r="B129" s="1465" t="s">
        <v>1539</v>
      </c>
      <c r="C129" s="1502" t="str">
        <f>'Бюд.р.'!A420</f>
        <v>ОБУСТРОЙСТВО, СОДЕРЖАНИЕ И УБОРКА ТЕРРИТОРИЙ СПОРТИВНЫХ ПЛОЩАДОК</v>
      </c>
      <c r="D129" s="1397" t="s">
        <v>747</v>
      </c>
      <c r="E129" s="1398" t="s">
        <v>484</v>
      </c>
      <c r="F129" s="1398" t="s">
        <v>920</v>
      </c>
      <c r="G129" s="2970"/>
      <c r="H129" s="2954"/>
      <c r="I129" s="1490">
        <f>I130</f>
        <v>1439.434</v>
      </c>
      <c r="J129" s="394"/>
      <c r="K129" s="221"/>
      <c r="L129" s="221"/>
      <c r="M129" s="418"/>
    </row>
    <row r="130" spans="1:13" ht="24.75" customHeight="1" thickBot="1">
      <c r="A130" s="244"/>
      <c r="B130" s="1461" t="s">
        <v>242</v>
      </c>
      <c r="C130" s="1509" t="str">
        <f>'Бюд.р.'!A421</f>
        <v>Закупка товаров, работ и услуг  для государственных (муниципальных) нужд</v>
      </c>
      <c r="D130" s="1363" t="s">
        <v>747</v>
      </c>
      <c r="E130" s="1364" t="s">
        <v>484</v>
      </c>
      <c r="F130" s="1364" t="s">
        <v>920</v>
      </c>
      <c r="G130" s="1365">
        <f>'Бюд.р.'!F421</f>
        <v>200</v>
      </c>
      <c r="H130" s="1427"/>
      <c r="I130" s="1484">
        <f>'Бюд.р.'!H421</f>
        <v>1439.434</v>
      </c>
      <c r="J130" s="394"/>
      <c r="K130" s="221"/>
      <c r="L130" s="221"/>
      <c r="M130" s="418"/>
    </row>
    <row r="131" spans="1:13" ht="14.25" customHeight="1" thickBot="1">
      <c r="A131" s="244"/>
      <c r="B131" s="2913" t="s">
        <v>382</v>
      </c>
      <c r="C131" s="2914" t="str">
        <f>'Бюд.р.'!A440</f>
        <v>ОБРАЗОВАНИЕ</v>
      </c>
      <c r="D131" s="2915">
        <v>968</v>
      </c>
      <c r="E131" s="2933" t="s">
        <v>446</v>
      </c>
      <c r="F131" s="2916"/>
      <c r="G131" s="2917"/>
      <c r="H131" s="2918"/>
      <c r="I131" s="2919">
        <f>I132+I137+I148</f>
        <v>5246.65</v>
      </c>
      <c r="J131" s="394"/>
      <c r="K131" s="221"/>
      <c r="L131" s="221"/>
      <c r="M131" s="418"/>
    </row>
    <row r="132" spans="1:13" ht="27.75" customHeight="1">
      <c r="A132" s="244"/>
      <c r="B132" s="2920" t="s">
        <v>908</v>
      </c>
      <c r="C132" s="2932" t="str">
        <f>'Бюд.р.'!A441</f>
        <v>Профессиональная подготовка, переподготовка и повышение квалификации
</v>
      </c>
      <c r="D132" s="2928">
        <v>968</v>
      </c>
      <c r="E132" s="2931" t="s">
        <v>1323</v>
      </c>
      <c r="F132" s="2539"/>
      <c r="G132" s="2929"/>
      <c r="H132" s="2930"/>
      <c r="I132" s="2541">
        <f>I133+I135</f>
        <v>255</v>
      </c>
      <c r="J132" s="394"/>
      <c r="K132" s="221"/>
      <c r="L132" s="221"/>
      <c r="M132" s="418"/>
    </row>
    <row r="133" spans="1:13" ht="36.75" customHeight="1">
      <c r="A133" s="244"/>
      <c r="B133" s="1465" t="s">
        <v>119</v>
      </c>
      <c r="C133" s="1498" t="str">
        <f>'Бюд.р.'!A444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D133" s="1397" t="s">
        <v>747</v>
      </c>
      <c r="E133" s="1398" t="s">
        <v>1323</v>
      </c>
      <c r="F133" s="1398" t="str">
        <f>'Бюд.р.'!D444</f>
        <v>428 01 01</v>
      </c>
      <c r="G133" s="1399"/>
      <c r="H133" s="1410"/>
      <c r="I133" s="1490">
        <f>I134</f>
        <v>17</v>
      </c>
      <c r="J133" s="399"/>
      <c r="K133" s="381"/>
      <c r="L133" s="381"/>
      <c r="M133" s="422"/>
    </row>
    <row r="134" spans="1:13" ht="15.75" customHeight="1">
      <c r="A134" s="244"/>
      <c r="B134" s="1461" t="s">
        <v>242</v>
      </c>
      <c r="C134" s="1509" t="str">
        <f>'Бюд.р.'!A446</f>
        <v>Прочая закупка товаров, работ и услуг для муниципальных нужд</v>
      </c>
      <c r="D134" s="1363" t="s">
        <v>747</v>
      </c>
      <c r="E134" s="2316" t="s">
        <v>1323</v>
      </c>
      <c r="F134" s="1364" t="str">
        <f>'Бюд.р.'!D446</f>
        <v>428 01 01</v>
      </c>
      <c r="G134" s="1365">
        <f>'Бюд.р.'!F445</f>
        <v>200</v>
      </c>
      <c r="H134" s="1366"/>
      <c r="I134" s="1484">
        <f>'Бюд.р.'!H446</f>
        <v>17</v>
      </c>
      <c r="J134" s="399"/>
      <c r="K134" s="381"/>
      <c r="L134" s="381"/>
      <c r="M134" s="422"/>
    </row>
    <row r="135" spans="1:13" ht="36.75" customHeight="1">
      <c r="A135" s="244"/>
      <c r="B135" s="1465" t="s">
        <v>1576</v>
      </c>
      <c r="C135" s="1502" t="str">
        <f>'Бюд.р.'!A449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D135" s="1397" t="s">
        <v>747</v>
      </c>
      <c r="E135" s="2789" t="s">
        <v>1323</v>
      </c>
      <c r="F135" s="1398" t="str">
        <f>'Бюд.р.'!D449</f>
        <v>428 01 02</v>
      </c>
      <c r="G135" s="1399"/>
      <c r="H135" s="1410"/>
      <c r="I135" s="1490">
        <f>I136</f>
        <v>238</v>
      </c>
      <c r="J135" s="399"/>
      <c r="K135" s="381"/>
      <c r="L135" s="381"/>
      <c r="M135" s="422"/>
    </row>
    <row r="136" spans="1:13" ht="15" customHeight="1">
      <c r="A136" s="244"/>
      <c r="B136" s="1461" t="s">
        <v>242</v>
      </c>
      <c r="C136" s="1509" t="str">
        <f>'Бюд.р.'!A450</f>
        <v>Закупка товаров, работ и услуг  для государственных (муниципальных) нужд</v>
      </c>
      <c r="D136" s="1363" t="s">
        <v>747</v>
      </c>
      <c r="E136" s="2316" t="s">
        <v>1323</v>
      </c>
      <c r="F136" s="1364" t="str">
        <f>'Бюд.р.'!D451</f>
        <v>428 01 02</v>
      </c>
      <c r="G136" s="1365">
        <f>'Бюд.р.'!F450</f>
        <v>200</v>
      </c>
      <c r="H136" s="1366"/>
      <c r="I136" s="1484">
        <f>'Бюд.р.'!H450</f>
        <v>238</v>
      </c>
      <c r="J136" s="399"/>
      <c r="K136" s="381"/>
      <c r="L136" s="381"/>
      <c r="M136" s="422"/>
    </row>
    <row r="137" spans="1:13" ht="15.75" customHeight="1">
      <c r="A137" s="244"/>
      <c r="B137" s="2934" t="s">
        <v>996</v>
      </c>
      <c r="C137" s="2921" t="s">
        <v>445</v>
      </c>
      <c r="D137" s="2922" t="s">
        <v>747</v>
      </c>
      <c r="E137" s="2923" t="s">
        <v>447</v>
      </c>
      <c r="F137" s="2935"/>
      <c r="G137" s="2936"/>
      <c r="H137" s="2937"/>
      <c r="I137" s="2926">
        <f>I138+I140+I142+I144+I146</f>
        <v>4605.15</v>
      </c>
      <c r="J137" s="392">
        <f>J142+J144</f>
        <v>585</v>
      </c>
      <c r="K137" s="184">
        <f>K142+K144</f>
        <v>667</v>
      </c>
      <c r="L137" s="184">
        <f>L142+L144</f>
        <v>485</v>
      </c>
      <c r="M137" s="416">
        <f>M142+M144</f>
        <v>1170</v>
      </c>
    </row>
    <row r="138" spans="1:13" ht="36.75" customHeight="1">
      <c r="A138" s="244"/>
      <c r="B138" s="1465" t="s">
        <v>561</v>
      </c>
      <c r="C138" s="1498" t="str">
        <f>'Бюд.р.'!A455</f>
        <v>Целевая программа по участию в реализации мер по профилактике дорожно-транспортного травматизма на территории МО </v>
      </c>
      <c r="D138" s="1397" t="s">
        <v>747</v>
      </c>
      <c r="E138" s="1398" t="s">
        <v>447</v>
      </c>
      <c r="F138" s="1398" t="str">
        <f>'Бюд.р.'!D459</f>
        <v>795 01 00</v>
      </c>
      <c r="G138" s="1399"/>
      <c r="H138" s="1410"/>
      <c r="I138" s="1490">
        <f>I139</f>
        <v>747.5</v>
      </c>
      <c r="J138" s="392"/>
      <c r="K138" s="184"/>
      <c r="L138" s="184"/>
      <c r="M138" s="416"/>
    </row>
    <row r="139" spans="1:13" ht="15.75" customHeight="1">
      <c r="A139" s="244"/>
      <c r="B139" s="1461" t="s">
        <v>242</v>
      </c>
      <c r="C139" s="1509" t="str">
        <f>'Бюд.р.'!A456</f>
        <v>Закупка товаров, работ и услуг  для государственных (муниципальных) нужд</v>
      </c>
      <c r="D139" s="1363" t="s">
        <v>747</v>
      </c>
      <c r="E139" s="1364" t="s">
        <v>447</v>
      </c>
      <c r="F139" s="1364" t="str">
        <f>'Бюд.р.'!D460</f>
        <v>795 01 00</v>
      </c>
      <c r="G139" s="1365">
        <f>'Бюд.р.'!G458</f>
        <v>200</v>
      </c>
      <c r="H139" s="1366"/>
      <c r="I139" s="1484">
        <f>'Бюд.р.'!H458</f>
        <v>747.5</v>
      </c>
      <c r="J139" s="392"/>
      <c r="K139" s="184"/>
      <c r="L139" s="184"/>
      <c r="M139" s="416"/>
    </row>
    <row r="140" spans="1:13" ht="49.5" customHeight="1">
      <c r="A140" s="244"/>
      <c r="B140" s="1465" t="s">
        <v>1546</v>
      </c>
      <c r="C140" s="1502" t="str">
        <f>'Бюд.р.'!A461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40" s="1397">
        <f>'Бюд.р.'!B461</f>
        <v>968</v>
      </c>
      <c r="E140" s="1398">
        <f>'Бюд.р.'!C461</f>
        <v>707</v>
      </c>
      <c r="F140" s="1398" t="str">
        <f>'Бюд.р.'!D461</f>
        <v>795 04 00</v>
      </c>
      <c r="G140" s="1399"/>
      <c r="H140" s="1410"/>
      <c r="I140" s="1490">
        <f>I141</f>
        <v>95</v>
      </c>
      <c r="J140" s="392"/>
      <c r="K140" s="184"/>
      <c r="L140" s="184"/>
      <c r="M140" s="416"/>
    </row>
    <row r="141" spans="1:13" ht="15.75" customHeight="1">
      <c r="A141" s="244"/>
      <c r="B141" s="1461"/>
      <c r="C141" s="1509" t="str">
        <f>'Бюд.р.'!A462</f>
        <v>Закупка товаров, работ и услуг  для государственных (муниципальных) нужд</v>
      </c>
      <c r="D141" s="1363">
        <f>'Бюд.р.'!B462</f>
        <v>968</v>
      </c>
      <c r="E141" s="1364">
        <f>'Бюд.р.'!C462</f>
        <v>707</v>
      </c>
      <c r="F141" s="1364" t="str">
        <f>'Бюд.р.'!D462</f>
        <v>795 04 00</v>
      </c>
      <c r="G141" s="1365">
        <f>'Бюд.р.'!F462</f>
        <v>200</v>
      </c>
      <c r="H141" s="1366"/>
      <c r="I141" s="1484">
        <f>'Бюд.р.'!H461</f>
        <v>95</v>
      </c>
      <c r="J141" s="392"/>
      <c r="K141" s="184"/>
      <c r="L141" s="184"/>
      <c r="M141" s="416"/>
    </row>
    <row r="142" spans="1:13" ht="23.25" customHeight="1">
      <c r="A142" s="245" t="s">
        <v>328</v>
      </c>
      <c r="B142" s="1465" t="s">
        <v>1725</v>
      </c>
      <c r="C142" s="1498" t="str">
        <f>'Бюд.р.'!A466</f>
        <v>Целевая программа по военно-патриотическому воспитанию граждан муниципального образования</v>
      </c>
      <c r="D142" s="1397" t="s">
        <v>747</v>
      </c>
      <c r="E142" s="1398" t="s">
        <v>447</v>
      </c>
      <c r="F142" s="1398" t="str">
        <f>'Бюд.р.'!D466</f>
        <v>795 08 00</v>
      </c>
      <c r="G142" s="1399"/>
      <c r="H142" s="1410"/>
      <c r="I142" s="1490">
        <f>I143</f>
        <v>1545.45</v>
      </c>
      <c r="J142" s="393">
        <f>J143</f>
        <v>90</v>
      </c>
      <c r="K142" s="218">
        <f>K143</f>
        <v>479</v>
      </c>
      <c r="L142" s="218">
        <f>L143</f>
        <v>485</v>
      </c>
      <c r="M142" s="417">
        <f>M143</f>
        <v>310</v>
      </c>
    </row>
    <row r="143" spans="1:13" ht="24.75" customHeight="1">
      <c r="A143" s="78" t="s">
        <v>239</v>
      </c>
      <c r="B143" s="1461" t="s">
        <v>242</v>
      </c>
      <c r="C143" s="1509" t="str">
        <f>'Бюд.р.'!A467</f>
        <v>Закупка товаров, работ и услуг  для государственных (муниципальных) нужд</v>
      </c>
      <c r="D143" s="1363" t="s">
        <v>747</v>
      </c>
      <c r="E143" s="1364" t="s">
        <v>447</v>
      </c>
      <c r="F143" s="1364" t="str">
        <f>'Бюд.р.'!D467</f>
        <v>795 08 00</v>
      </c>
      <c r="G143" s="1365">
        <f>'Бюд.р.'!F467</f>
        <v>200</v>
      </c>
      <c r="H143" s="1366"/>
      <c r="I143" s="1484">
        <f>'Бюд.р.'!H467</f>
        <v>1545.45</v>
      </c>
      <c r="J143" s="394">
        <v>90</v>
      </c>
      <c r="K143" s="221">
        <v>479</v>
      </c>
      <c r="L143" s="221">
        <v>485</v>
      </c>
      <c r="M143" s="418">
        <v>310</v>
      </c>
    </row>
    <row r="144" spans="1:13" ht="22.5" customHeight="1">
      <c r="A144" s="245" t="s">
        <v>314</v>
      </c>
      <c r="B144" s="1465" t="s">
        <v>1726</v>
      </c>
      <c r="C144" s="1498" t="str">
        <f>'Бюд.р.'!A474</f>
        <v>Целевая программа по организации и проведению досуговых мероприятий для жителей МО МО Озеро Долгое </v>
      </c>
      <c r="D144" s="1397" t="s">
        <v>747</v>
      </c>
      <c r="E144" s="1398" t="s">
        <v>447</v>
      </c>
      <c r="F144" s="1398" t="str">
        <f>'Бюд.р.'!D474</f>
        <v>795 06 00</v>
      </c>
      <c r="G144" s="1399"/>
      <c r="H144" s="1410"/>
      <c r="I144" s="1490">
        <f>I145</f>
        <v>2117.2</v>
      </c>
      <c r="J144" s="393">
        <f>J145</f>
        <v>495</v>
      </c>
      <c r="K144" s="218">
        <f>K145</f>
        <v>188</v>
      </c>
      <c r="L144" s="218">
        <f>L145</f>
        <v>0</v>
      </c>
      <c r="M144" s="417">
        <f>M145</f>
        <v>860</v>
      </c>
    </row>
    <row r="145" spans="1:13" ht="27" customHeight="1">
      <c r="A145" s="78" t="s">
        <v>915</v>
      </c>
      <c r="B145" s="1461" t="s">
        <v>242</v>
      </c>
      <c r="C145" s="1509" t="str">
        <f>'Бюд.р.'!A475</f>
        <v>Закупка товаров, работ и услуг  для государственных (муниципальных) нужд</v>
      </c>
      <c r="D145" s="1363" t="s">
        <v>747</v>
      </c>
      <c r="E145" s="1364" t="s">
        <v>447</v>
      </c>
      <c r="F145" s="1364" t="str">
        <f>'Бюд.р.'!D475</f>
        <v>795 06 00</v>
      </c>
      <c r="G145" s="1365">
        <f>'Бюд.р.'!F475</f>
        <v>200</v>
      </c>
      <c r="H145" s="1366"/>
      <c r="I145" s="1484">
        <f>'Бюд.р.'!H476</f>
        <v>2117.2</v>
      </c>
      <c r="J145" s="394">
        <v>495</v>
      </c>
      <c r="K145" s="221">
        <v>188</v>
      </c>
      <c r="L145" s="221">
        <v>0</v>
      </c>
      <c r="M145" s="418">
        <v>860</v>
      </c>
    </row>
    <row r="146" spans="1:13" ht="46.5" customHeight="1">
      <c r="A146" s="2912"/>
      <c r="B146" s="1465" t="s">
        <v>1727</v>
      </c>
      <c r="C146" s="1498" t="str">
        <f>'Бюд.р.'!A483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146" s="1397" t="s">
        <v>747</v>
      </c>
      <c r="E146" s="1398" t="s">
        <v>447</v>
      </c>
      <c r="F146" s="1398" t="str">
        <f>F147</f>
        <v>795 05 00</v>
      </c>
      <c r="G146" s="1399"/>
      <c r="H146" s="1410"/>
      <c r="I146" s="1490">
        <f>I147</f>
        <v>100</v>
      </c>
      <c r="J146" s="394"/>
      <c r="K146" s="221"/>
      <c r="L146" s="221"/>
      <c r="M146" s="418"/>
    </row>
    <row r="147" spans="1:13" ht="27" customHeight="1">
      <c r="A147" s="2912"/>
      <c r="B147" s="1461" t="s">
        <v>242</v>
      </c>
      <c r="C147" s="1509" t="str">
        <f>'Бюд.р.'!A484</f>
        <v>Закупка товаров, работ и услуг  для государственных (муниципальных) нужд</v>
      </c>
      <c r="D147" s="1363" t="s">
        <v>747</v>
      </c>
      <c r="E147" s="1364" t="s">
        <v>447</v>
      </c>
      <c r="F147" s="1364" t="str">
        <f>'Бюд.р.'!D484</f>
        <v>795 05 00</v>
      </c>
      <c r="G147" s="1365">
        <f>'Бюд.р.'!F484</f>
        <v>200</v>
      </c>
      <c r="H147" s="1366"/>
      <c r="I147" s="1484">
        <f>'Бюд.р.'!H484</f>
        <v>100</v>
      </c>
      <c r="J147" s="394"/>
      <c r="K147" s="221"/>
      <c r="L147" s="221"/>
      <c r="M147" s="418"/>
    </row>
    <row r="148" spans="1:13" ht="15">
      <c r="A148" s="250"/>
      <c r="B148" s="2938" t="s">
        <v>16</v>
      </c>
      <c r="C148" s="2939" t="s">
        <v>14</v>
      </c>
      <c r="D148" s="2928" t="s">
        <v>747</v>
      </c>
      <c r="E148" s="2539" t="s">
        <v>18</v>
      </c>
      <c r="F148" s="2935"/>
      <c r="G148" s="2940"/>
      <c r="H148" s="2941"/>
      <c r="I148" s="2541">
        <f>I149+I151</f>
        <v>386.5</v>
      </c>
      <c r="J148" s="395"/>
      <c r="K148" s="269"/>
      <c r="L148" s="269"/>
      <c r="M148" s="382"/>
    </row>
    <row r="149" spans="1:13" ht="34.5" customHeight="1">
      <c r="A149" s="250"/>
      <c r="B149" s="1465" t="s">
        <v>17</v>
      </c>
      <c r="C149" s="1502" t="str">
        <f>'Бюд.р.'!A491</f>
        <v>Целевая программа по участию в реализации мер по профилактике дорожно-транспортного травматизма на территории МО </v>
      </c>
      <c r="D149" s="1397" t="s">
        <v>747</v>
      </c>
      <c r="E149" s="1398" t="s">
        <v>18</v>
      </c>
      <c r="F149" s="1398" t="s">
        <v>497</v>
      </c>
      <c r="G149" s="1399"/>
      <c r="H149" s="1410"/>
      <c r="I149" s="1490">
        <f>I150</f>
        <v>160</v>
      </c>
      <c r="J149" s="395"/>
      <c r="K149" s="269"/>
      <c r="L149" s="269"/>
      <c r="M149" s="382"/>
    </row>
    <row r="150" spans="1:13" ht="25.5" customHeight="1">
      <c r="A150" s="250"/>
      <c r="B150" s="1464" t="s">
        <v>242</v>
      </c>
      <c r="C150" s="1509" t="str">
        <f>'Бюд.р.'!A492</f>
        <v>Закупка товаров, работ и услуг  для государственных (муниципальных) нужд</v>
      </c>
      <c r="D150" s="1414" t="s">
        <v>747</v>
      </c>
      <c r="E150" s="1415" t="s">
        <v>18</v>
      </c>
      <c r="F150" s="1415" t="s">
        <v>497</v>
      </c>
      <c r="G150" s="1416">
        <f>'Бюд.р.'!F492</f>
        <v>200</v>
      </c>
      <c r="H150" s="1417"/>
      <c r="I150" s="1493">
        <f>'Бюд.р.'!H492</f>
        <v>160</v>
      </c>
      <c r="J150" s="395"/>
      <c r="K150" s="269"/>
      <c r="L150" s="269"/>
      <c r="M150" s="382"/>
    </row>
    <row r="151" spans="1:13" ht="36" customHeight="1">
      <c r="A151" s="250"/>
      <c r="B151" s="1465" t="s">
        <v>1547</v>
      </c>
      <c r="C151" s="1502" t="str">
        <f>'Бюд.р.'!A500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51" s="1397" t="s">
        <v>747</v>
      </c>
      <c r="E151" s="1398" t="s">
        <v>18</v>
      </c>
      <c r="F151" s="1398" t="s">
        <v>173</v>
      </c>
      <c r="G151" s="1399"/>
      <c r="H151" s="1410"/>
      <c r="I151" s="1490">
        <f>I152</f>
        <v>226.5</v>
      </c>
      <c r="J151" s="395"/>
      <c r="K151" s="269"/>
      <c r="L151" s="269"/>
      <c r="M151" s="382"/>
    </row>
    <row r="152" spans="1:13" ht="27.75" customHeight="1" thickBot="1">
      <c r="A152" s="250"/>
      <c r="B152" s="1464" t="s">
        <v>242</v>
      </c>
      <c r="C152" s="1514" t="str">
        <f>'Бюд.р.'!A501</f>
        <v>Закупка товаров, работ и услуг  для государственных (муниципальных) нужд</v>
      </c>
      <c r="D152" s="1414" t="s">
        <v>747</v>
      </c>
      <c r="E152" s="1415" t="s">
        <v>18</v>
      </c>
      <c r="F152" s="1415" t="s">
        <v>173</v>
      </c>
      <c r="G152" s="1416">
        <f>'Бюд.р.'!F501</f>
        <v>200</v>
      </c>
      <c r="H152" s="1417"/>
      <c r="I152" s="1493">
        <f>'Бюд.р.'!H501</f>
        <v>226.5</v>
      </c>
      <c r="J152" s="395"/>
      <c r="K152" s="269"/>
      <c r="L152" s="269"/>
      <c r="M152" s="382"/>
    </row>
    <row r="153" spans="1:13" ht="19.5" customHeight="1" thickBot="1">
      <c r="A153" s="250"/>
      <c r="B153" s="2946" t="s">
        <v>383</v>
      </c>
      <c r="C153" s="2947" t="str">
        <f>'Бюд.р.'!A506</f>
        <v>КУЛЬТУРА, КИНЕМАТОГРАФИЯ </v>
      </c>
      <c r="D153" s="2915" t="s">
        <v>747</v>
      </c>
      <c r="E153" s="2933" t="s">
        <v>450</v>
      </c>
      <c r="F153" s="2948"/>
      <c r="G153" s="2949"/>
      <c r="H153" s="2950"/>
      <c r="I153" s="2919">
        <f>I154+I157</f>
        <v>13343.5</v>
      </c>
      <c r="J153" s="395"/>
      <c r="K153" s="269"/>
      <c r="L153" s="269"/>
      <c r="M153" s="382"/>
    </row>
    <row r="154" spans="1:13" ht="14.25" customHeight="1">
      <c r="A154" s="250"/>
      <c r="B154" s="2934" t="s">
        <v>909</v>
      </c>
      <c r="C154" s="2945" t="str">
        <f>'Бюд.р.'!A507</f>
        <v>Культура</v>
      </c>
      <c r="D154" s="2922">
        <v>968</v>
      </c>
      <c r="E154" s="2943" t="s">
        <v>451</v>
      </c>
      <c r="F154" s="2935"/>
      <c r="G154" s="2936"/>
      <c r="H154" s="2937"/>
      <c r="I154" s="2926">
        <f>I155</f>
        <v>11143.5</v>
      </c>
      <c r="J154" s="395"/>
      <c r="K154" s="269"/>
      <c r="L154" s="269"/>
      <c r="M154" s="382"/>
    </row>
    <row r="155" spans="1:13" ht="54.75" customHeight="1">
      <c r="A155" s="250"/>
      <c r="B155" s="1465" t="s">
        <v>120</v>
      </c>
      <c r="C155" s="1424" t="str">
        <f>'Бюд.р.'!A508</f>
        <v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D155" s="1397" t="s">
        <v>747</v>
      </c>
      <c r="E155" s="1431" t="s">
        <v>451</v>
      </c>
      <c r="F155" s="1431" t="str">
        <f>'Бюд.р.'!D508</f>
        <v>795 09 00</v>
      </c>
      <c r="G155" s="2971"/>
      <c r="H155" s="2954"/>
      <c r="I155" s="1490">
        <f>I156</f>
        <v>11143.5</v>
      </c>
      <c r="J155" s="393">
        <f>J156</f>
        <v>849</v>
      </c>
      <c r="K155" s="218">
        <f>K156</f>
        <v>707</v>
      </c>
      <c r="L155" s="218">
        <f>L156</f>
        <v>197</v>
      </c>
      <c r="M155" s="417">
        <f>M156</f>
        <v>253</v>
      </c>
    </row>
    <row r="156" spans="1:13" ht="24.75" customHeight="1">
      <c r="A156" s="250"/>
      <c r="B156" s="1464" t="s">
        <v>242</v>
      </c>
      <c r="C156" s="1509" t="str">
        <f>'Бюд.р.'!A509</f>
        <v>Закупка товаров, работ и услуг  для государственных (муниципальных) нужд</v>
      </c>
      <c r="D156" s="1363" t="s">
        <v>747</v>
      </c>
      <c r="E156" s="1364" t="s">
        <v>451</v>
      </c>
      <c r="F156" s="1364" t="str">
        <f>'Бюд.р.'!D509</f>
        <v>795 09 00</v>
      </c>
      <c r="G156" s="1365">
        <f>'Бюд.р.'!F509</f>
        <v>200</v>
      </c>
      <c r="H156" s="1427"/>
      <c r="I156" s="1484">
        <f>'Бюд.р.'!H509</f>
        <v>11143.5</v>
      </c>
      <c r="J156" s="394">
        <v>849</v>
      </c>
      <c r="K156" s="221">
        <v>707</v>
      </c>
      <c r="L156" s="221">
        <v>197</v>
      </c>
      <c r="M156" s="418">
        <v>253</v>
      </c>
    </row>
    <row r="157" spans="1:13" ht="24.75" customHeight="1">
      <c r="A157" s="250"/>
      <c r="B157" s="2938" t="s">
        <v>997</v>
      </c>
      <c r="C157" s="2939" t="str">
        <f>'Бюд.р.'!A516</f>
        <v>Другие вопросы в области культуры, кинематографии</v>
      </c>
      <c r="D157" s="2928">
        <v>968</v>
      </c>
      <c r="E157" s="2931" t="s">
        <v>1602</v>
      </c>
      <c r="F157" s="2935"/>
      <c r="G157" s="2940"/>
      <c r="H157" s="2941"/>
      <c r="I157" s="2541">
        <f>I158+I160</f>
        <v>2200</v>
      </c>
      <c r="J157" s="394"/>
      <c r="K157" s="221"/>
      <c r="L157" s="221"/>
      <c r="M157" s="418"/>
    </row>
    <row r="158" spans="1:13" ht="25.5" customHeight="1">
      <c r="A158" s="250"/>
      <c r="B158" s="1465" t="s">
        <v>10</v>
      </c>
      <c r="C158" s="1424" t="str">
        <f>'Бюд.р.'!A517</f>
        <v>Целевая программа по организации и проведению досуговых мероприятий для жителей МО МО Озеро Долгое </v>
      </c>
      <c r="D158" s="1397" t="s">
        <v>747</v>
      </c>
      <c r="E158" s="2972" t="s">
        <v>1602</v>
      </c>
      <c r="F158" s="1431" t="s">
        <v>1453</v>
      </c>
      <c r="G158" s="2971"/>
      <c r="H158" s="2954"/>
      <c r="I158" s="1490">
        <f>I159</f>
        <v>1969</v>
      </c>
      <c r="J158" s="394"/>
      <c r="K158" s="221"/>
      <c r="L158" s="221"/>
      <c r="M158" s="418"/>
    </row>
    <row r="159" spans="1:13" ht="22.5" customHeight="1">
      <c r="A159" s="250"/>
      <c r="B159" s="1464" t="s">
        <v>242</v>
      </c>
      <c r="C159" s="1509" t="str">
        <f>'Бюд.р.'!A518</f>
        <v>Закупка товаров, работ и услуг  для государственных (муниципальных) нужд</v>
      </c>
      <c r="D159" s="1363" t="s">
        <v>747</v>
      </c>
      <c r="E159" s="2316" t="s">
        <v>1602</v>
      </c>
      <c r="F159" s="1364" t="s">
        <v>1453</v>
      </c>
      <c r="G159" s="1365">
        <f>'Бюд.р.'!F518</f>
        <v>200</v>
      </c>
      <c r="H159" s="1427"/>
      <c r="I159" s="1484">
        <f>'Бюд.р.'!H518</f>
        <v>1969</v>
      </c>
      <c r="J159" s="394"/>
      <c r="K159" s="221"/>
      <c r="L159" s="221"/>
      <c r="M159" s="418"/>
    </row>
    <row r="160" spans="1:13" ht="23.25" customHeight="1">
      <c r="A160" s="250"/>
      <c r="B160" s="1465" t="s">
        <v>1728</v>
      </c>
      <c r="C160" s="1424" t="str">
        <f>'Бюд.р.'!A523</f>
        <v>Целевая программа по военно-патриотическому воспитанию граждан муниципального образования</v>
      </c>
      <c r="D160" s="1397" t="s">
        <v>747</v>
      </c>
      <c r="E160" s="2972" t="s">
        <v>1602</v>
      </c>
      <c r="F160" s="1431" t="str">
        <f>F161</f>
        <v>795 08 00</v>
      </c>
      <c r="G160" s="2971"/>
      <c r="H160" s="2954"/>
      <c r="I160" s="1490">
        <f>I161</f>
        <v>231</v>
      </c>
      <c r="J160" s="394"/>
      <c r="K160" s="221"/>
      <c r="L160" s="221"/>
      <c r="M160" s="418"/>
    </row>
    <row r="161" spans="1:13" ht="22.5" customHeight="1" thickBot="1">
      <c r="A161" s="250"/>
      <c r="B161" s="1464" t="s">
        <v>242</v>
      </c>
      <c r="C161" s="1514" t="str">
        <f>'Бюд.р.'!A524</f>
        <v>Закупка товаров, работ и услуг  для государственных (муниципальных) нужд</v>
      </c>
      <c r="D161" s="1414" t="s">
        <v>747</v>
      </c>
      <c r="E161" s="2788" t="s">
        <v>1602</v>
      </c>
      <c r="F161" s="1415" t="str">
        <f>'Бюд.р.'!D524</f>
        <v>795 08 00</v>
      </c>
      <c r="G161" s="1416">
        <f>'Бюд.р.'!F524</f>
        <v>200</v>
      </c>
      <c r="H161" s="2951"/>
      <c r="I161" s="1493">
        <f>'Бюд.р.'!H526</f>
        <v>231</v>
      </c>
      <c r="J161" s="394"/>
      <c r="K161" s="221"/>
      <c r="L161" s="221"/>
      <c r="M161" s="418"/>
    </row>
    <row r="162" spans="1:13" ht="22.5" customHeight="1" thickBot="1">
      <c r="A162" s="250"/>
      <c r="B162" s="2946" t="s">
        <v>384</v>
      </c>
      <c r="C162" s="2947" t="str">
        <f>'Бюд.р.'!A528</f>
        <v>СОЦИАЛЬНАЯ ПОЛИТИКА</v>
      </c>
      <c r="D162" s="2915" t="s">
        <v>747</v>
      </c>
      <c r="E162" s="2933" t="s">
        <v>379</v>
      </c>
      <c r="F162" s="2948"/>
      <c r="G162" s="2949"/>
      <c r="H162" s="2950"/>
      <c r="I162" s="2919">
        <f>I163+I166</f>
        <v>17252.872</v>
      </c>
      <c r="J162" s="394"/>
      <c r="K162" s="221"/>
      <c r="L162" s="221"/>
      <c r="M162" s="418"/>
    </row>
    <row r="163" spans="1:13" ht="22.5" customHeight="1">
      <c r="A163" s="250"/>
      <c r="B163" s="2934" t="s">
        <v>128</v>
      </c>
      <c r="C163" s="2945" t="str">
        <f>'Бюд.р.'!A529</f>
        <v>Социальное обеспечение населения</v>
      </c>
      <c r="D163" s="2922">
        <v>968</v>
      </c>
      <c r="E163" s="2943" t="s">
        <v>1231</v>
      </c>
      <c r="F163" s="2935"/>
      <c r="G163" s="2936"/>
      <c r="H163" s="2937"/>
      <c r="I163" s="2926">
        <f>I164</f>
        <v>970.2</v>
      </c>
      <c r="J163" s="394"/>
      <c r="K163" s="221"/>
      <c r="L163" s="221"/>
      <c r="M163" s="418"/>
    </row>
    <row r="164" spans="1:13" ht="36" customHeight="1">
      <c r="A164" s="251"/>
      <c r="B164" s="1465" t="s">
        <v>1365</v>
      </c>
      <c r="C164" s="1502" t="str">
        <f>'Бюд.р.'!A530</f>
        <v>РАСХОДЫ НА ПРЕДОСТАВЛЕНИЕ ДОПЛАТ К ПЕНСИИ ЛИЦАМ, ЗАМЕЩАВШИМ МУНИЦИПАЛЬНЫЕ ДОЛЖНОСТИ И ДОЛЖНОСТИ МУНИЦИПАЛЬНОЙ СЛУЖБЫ</v>
      </c>
      <c r="D164" s="1397" t="s">
        <v>747</v>
      </c>
      <c r="E164" s="1431" t="s">
        <v>1231</v>
      </c>
      <c r="F164" s="1401" t="s">
        <v>1229</v>
      </c>
      <c r="G164" s="1533"/>
      <c r="H164" s="1366"/>
      <c r="I164" s="1490">
        <f>I165</f>
        <v>970.2</v>
      </c>
      <c r="J164" s="399"/>
      <c r="K164" s="381"/>
      <c r="L164" s="381"/>
      <c r="M164" s="422"/>
    </row>
    <row r="165" spans="1:13" ht="15.75" customHeight="1">
      <c r="A165" s="251"/>
      <c r="B165" s="1461" t="s">
        <v>242</v>
      </c>
      <c r="C165" s="1509" t="str">
        <f>'Бюд.р.'!A531</f>
        <v>Социальное обеспечение и иные выплаты населению</v>
      </c>
      <c r="D165" s="1363" t="s">
        <v>747</v>
      </c>
      <c r="E165" s="1437" t="s">
        <v>1231</v>
      </c>
      <c r="F165" s="1386" t="s">
        <v>1229</v>
      </c>
      <c r="G165" s="1528">
        <f>'Бюд.р.'!F531</f>
        <v>300</v>
      </c>
      <c r="H165" s="1400"/>
      <c r="I165" s="1488">
        <f>'Бюд.р.'!H531</f>
        <v>970.2</v>
      </c>
      <c r="J165" s="399"/>
      <c r="K165" s="381"/>
      <c r="L165" s="381"/>
      <c r="M165" s="422"/>
    </row>
    <row r="166" spans="1:13" ht="15.75" customHeight="1">
      <c r="A166" s="251"/>
      <c r="B166" s="2938" t="s">
        <v>1418</v>
      </c>
      <c r="C166" s="2939" t="str">
        <f>'Бюд.р.'!A535</f>
        <v>Охрана семьи и детства</v>
      </c>
      <c r="D166" s="2928">
        <v>968</v>
      </c>
      <c r="E166" s="2931" t="s">
        <v>1032</v>
      </c>
      <c r="F166" s="2935"/>
      <c r="G166" s="2940"/>
      <c r="H166" s="2941"/>
      <c r="I166" s="2541">
        <f>I167+I170+I172</f>
        <v>16282.671999999999</v>
      </c>
      <c r="J166" s="399"/>
      <c r="K166" s="399"/>
      <c r="L166" s="399"/>
      <c r="M166" s="2942"/>
    </row>
    <row r="167" spans="1:13" ht="51.75" customHeight="1">
      <c r="A167" s="251"/>
      <c r="B167" s="1465" t="s">
        <v>1419</v>
      </c>
      <c r="C167" s="1502" t="str">
        <f>'Бюд.р.'!A536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D167" s="1397" t="s">
        <v>747</v>
      </c>
      <c r="E167" s="1431" t="s">
        <v>1032</v>
      </c>
      <c r="F167" s="1401" t="str">
        <f>'Бюд.р.'!D538</f>
        <v>002  80 31</v>
      </c>
      <c r="G167" s="1533"/>
      <c r="H167" s="1366"/>
      <c r="I167" s="1490">
        <f>SUM(I168:I169)</f>
        <v>4515.072</v>
      </c>
      <c r="J167" s="392"/>
      <c r="K167" s="392"/>
      <c r="L167" s="392"/>
      <c r="M167" s="1216"/>
    </row>
    <row r="168" spans="1:13" ht="52.5" customHeight="1">
      <c r="A168" s="251"/>
      <c r="B168" s="1461" t="s">
        <v>242</v>
      </c>
      <c r="C168" s="1509" t="str">
        <f>'Бюд.р.'!A537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168" s="1363" t="s">
        <v>747</v>
      </c>
      <c r="E168" s="1437" t="s">
        <v>1032</v>
      </c>
      <c r="F168" s="1386" t="str">
        <f>'Бюд.р.'!D538</f>
        <v>002  80 31</v>
      </c>
      <c r="G168" s="1528">
        <f>'Бюд.р.'!F537</f>
        <v>100</v>
      </c>
      <c r="H168" s="1400"/>
      <c r="I168" s="1488">
        <f>'Бюд.р.'!H537</f>
        <v>4209.072</v>
      </c>
      <c r="J168" s="392"/>
      <c r="K168" s="392"/>
      <c r="L168" s="392"/>
      <c r="M168" s="1216"/>
    </row>
    <row r="169" spans="1:13" ht="25.5" customHeight="1">
      <c r="A169" s="251"/>
      <c r="B169" s="1461" t="s">
        <v>243</v>
      </c>
      <c r="C169" s="1509" t="str">
        <f>'Бюд.р.'!A543</f>
        <v>Закупка товаров, работ и услуг  для государственных (муниципальных) нужд</v>
      </c>
      <c r="D169" s="1363">
        <f>'Бюд.р.'!B544</f>
        <v>968</v>
      </c>
      <c r="E169" s="1437">
        <f>'Бюд.р.'!C544</f>
        <v>1004</v>
      </c>
      <c r="F169" s="1386" t="str">
        <f>'Бюд.р.'!D544</f>
        <v>002 80 31</v>
      </c>
      <c r="G169" s="1528">
        <f>'Бюд.р.'!F543</f>
        <v>200</v>
      </c>
      <c r="H169" s="1400"/>
      <c r="I169" s="1488">
        <f>'Бюд.р.'!H543</f>
        <v>305.99999999999994</v>
      </c>
      <c r="J169" s="392"/>
      <c r="K169" s="392"/>
      <c r="L169" s="392"/>
      <c r="M169" s="1216"/>
    </row>
    <row r="170" spans="1:13" ht="34.5" customHeight="1">
      <c r="A170" s="251"/>
      <c r="B170" s="1465" t="s">
        <v>1550</v>
      </c>
      <c r="C170" s="1498" t="str">
        <f>'Бюд.р.'!A551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D170" s="1397" t="s">
        <v>747</v>
      </c>
      <c r="E170" s="1431" t="s">
        <v>1032</v>
      </c>
      <c r="F170" s="1431" t="str">
        <f>'Бюд.р.'!D551</f>
        <v>511 80 32</v>
      </c>
      <c r="G170" s="2971"/>
      <c r="H170" s="2954"/>
      <c r="I170" s="1490">
        <f>I171</f>
        <v>9259.8</v>
      </c>
      <c r="J170" s="393" t="e">
        <f>#REF!+#REF!</f>
        <v>#REF!</v>
      </c>
      <c r="K170" s="393" t="e">
        <f>#REF!+#REF!</f>
        <v>#REF!</v>
      </c>
      <c r="L170" s="393" t="e">
        <f>#REF!+#REF!</f>
        <v>#REF!</v>
      </c>
      <c r="M170" s="393" t="e">
        <f>#REF!+#REF!</f>
        <v>#REF!</v>
      </c>
    </row>
    <row r="171" spans="1:13" ht="12.75" customHeight="1">
      <c r="A171" s="251"/>
      <c r="B171" s="1464" t="s">
        <v>242</v>
      </c>
      <c r="C171" s="1405" t="str">
        <f>'Бюд.р.'!A552</f>
        <v>Социальное обеспечение и иные выплаты населению</v>
      </c>
      <c r="D171" s="1363" t="s">
        <v>747</v>
      </c>
      <c r="E171" s="1437" t="s">
        <v>1032</v>
      </c>
      <c r="F171" s="2790" t="str">
        <f>'Бюд.р.'!D552</f>
        <v>511 80 32</v>
      </c>
      <c r="G171" s="1439">
        <f>'Бюд.р.'!F552</f>
        <v>300</v>
      </c>
      <c r="H171" s="1404"/>
      <c r="I171" s="1484">
        <f>'Бюд.р.'!H552</f>
        <v>9259.8</v>
      </c>
      <c r="J171" s="394">
        <v>1470</v>
      </c>
      <c r="K171" s="221">
        <v>1500</v>
      </c>
      <c r="L171" s="221">
        <v>1515</v>
      </c>
      <c r="M171" s="418">
        <v>1515</v>
      </c>
    </row>
    <row r="172" spans="1:13" ht="35.25" customHeight="1">
      <c r="A172" s="831"/>
      <c r="B172" s="1465" t="s">
        <v>1551</v>
      </c>
      <c r="C172" s="1498" t="str">
        <f>'Бюд.р.'!A556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D172" s="1397" t="s">
        <v>747</v>
      </c>
      <c r="E172" s="1431" t="s">
        <v>1032</v>
      </c>
      <c r="F172" s="1431" t="str">
        <f>'Бюд.р.'!D556</f>
        <v>511 80 33</v>
      </c>
      <c r="G172" s="2971"/>
      <c r="H172" s="2973"/>
      <c r="I172" s="1490">
        <f>I173</f>
        <v>2507.8</v>
      </c>
      <c r="J172" s="832"/>
      <c r="K172" s="832"/>
      <c r="L172" s="832"/>
      <c r="M172" s="370"/>
    </row>
    <row r="173" spans="1:13" ht="16.5" customHeight="1" thickBot="1">
      <c r="A173" s="831"/>
      <c r="B173" s="1464" t="s">
        <v>242</v>
      </c>
      <c r="C173" s="1515" t="str">
        <f>'Бюд.р.'!A557</f>
        <v>Социальное обеспечение и иные выплаты населению</v>
      </c>
      <c r="D173" s="1414" t="s">
        <v>747</v>
      </c>
      <c r="E173" s="1440" t="s">
        <v>1032</v>
      </c>
      <c r="F173" s="2791" t="str">
        <f>'Бюд.р.'!D557</f>
        <v>511 80 33</v>
      </c>
      <c r="G173" s="1442">
        <f>'Бюд.р.'!F557</f>
        <v>300</v>
      </c>
      <c r="H173" s="1443"/>
      <c r="I173" s="1493">
        <f>'Бюд.р.'!H557</f>
        <v>2507.8</v>
      </c>
      <c r="J173" s="832"/>
      <c r="K173" s="832"/>
      <c r="L173" s="832"/>
      <c r="M173" s="370"/>
    </row>
    <row r="174" spans="1:13" ht="16.5" customHeight="1" thickBot="1">
      <c r="A174" s="831"/>
      <c r="B174" s="2946" t="s">
        <v>1000</v>
      </c>
      <c r="C174" s="2947" t="str">
        <f>'Бюд.р.'!A569</f>
        <v> ФИЗИЧЕСКАЯ КУЛЬТУРА И СПОРТ</v>
      </c>
      <c r="D174" s="2915" t="s">
        <v>747</v>
      </c>
      <c r="E174" s="2933" t="s">
        <v>1712</v>
      </c>
      <c r="F174" s="2948"/>
      <c r="G174" s="2949"/>
      <c r="H174" s="2950"/>
      <c r="I174" s="2919">
        <f>I175</f>
        <v>4092.7</v>
      </c>
      <c r="J174" s="832"/>
      <c r="K174" s="832"/>
      <c r="L174" s="832"/>
      <c r="M174" s="370"/>
    </row>
    <row r="175" spans="1:13" ht="16.5" customHeight="1">
      <c r="A175" s="831"/>
      <c r="B175" s="2934" t="s">
        <v>121</v>
      </c>
      <c r="C175" s="2945" t="str">
        <f>'Бюд.р.'!A570</f>
        <v>Массовый спорт</v>
      </c>
      <c r="D175" s="2922">
        <v>968</v>
      </c>
      <c r="E175" s="2943" t="s">
        <v>1713</v>
      </c>
      <c r="F175" s="2935"/>
      <c r="G175" s="2936"/>
      <c r="H175" s="2937"/>
      <c r="I175" s="2926">
        <f>I176</f>
        <v>4092.7</v>
      </c>
      <c r="J175" s="832"/>
      <c r="K175" s="832"/>
      <c r="L175" s="832"/>
      <c r="M175" s="370"/>
    </row>
    <row r="176" spans="1:13" ht="72" customHeight="1" thickBot="1">
      <c r="A176" s="454"/>
      <c r="B176" s="1465" t="s">
        <v>1366</v>
      </c>
      <c r="C176" s="1502" t="str">
        <f>'Бюд.р.'!A571</f>
        <v>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v>
      </c>
      <c r="D176" s="1425">
        <v>968</v>
      </c>
      <c r="E176" s="1401">
        <v>1102</v>
      </c>
      <c r="F176" s="1401" t="str">
        <f>'Бюд.р.'!D571</f>
        <v>795 10 00</v>
      </c>
      <c r="G176" s="1533"/>
      <c r="H176" s="2974"/>
      <c r="I176" s="1490">
        <f>I177</f>
        <v>4092.7</v>
      </c>
      <c r="J176" s="423"/>
      <c r="K176" s="423"/>
      <c r="L176" s="423"/>
      <c r="M176" s="583"/>
    </row>
    <row r="177" spans="1:13" ht="24" customHeight="1" thickBot="1">
      <c r="A177" s="454"/>
      <c r="B177" s="1464" t="s">
        <v>242</v>
      </c>
      <c r="C177" s="1514" t="str">
        <f>'Бюд.р.'!A572</f>
        <v>Закупка товаров, работ и услуг  для государственных (муниципальных) нужд</v>
      </c>
      <c r="D177" s="1531">
        <v>968</v>
      </c>
      <c r="E177" s="1393">
        <v>1102</v>
      </c>
      <c r="F177" s="1393" t="str">
        <f>'Бюд.р.'!D572</f>
        <v>795 10 00</v>
      </c>
      <c r="G177" s="1532">
        <f>'Бюд.р.'!F572</f>
        <v>200</v>
      </c>
      <c r="H177" s="1587"/>
      <c r="I177" s="1451">
        <f>'Бюд.р.'!H572</f>
        <v>4092.7</v>
      </c>
      <c r="J177" s="423"/>
      <c r="K177" s="423"/>
      <c r="L177" s="423"/>
      <c r="M177" s="583"/>
    </row>
    <row r="178" spans="1:13" ht="15.75" customHeight="1" thickBot="1">
      <c r="A178" s="454"/>
      <c r="B178" s="2946" t="s">
        <v>459</v>
      </c>
      <c r="C178" s="2947" t="str">
        <f>'Бюд.р.'!A583</f>
        <v>СРЕДСТВА МАССОВОЙ ИНФОРМАЦИИ</v>
      </c>
      <c r="D178" s="2915" t="s">
        <v>747</v>
      </c>
      <c r="E178" s="2933" t="s">
        <v>1711</v>
      </c>
      <c r="F178" s="2948"/>
      <c r="G178" s="2949"/>
      <c r="H178" s="2950"/>
      <c r="I178" s="2919">
        <f>I179</f>
        <v>1800</v>
      </c>
      <c r="J178" s="423"/>
      <c r="K178" s="423"/>
      <c r="L178" s="423"/>
      <c r="M178" s="583"/>
    </row>
    <row r="179" spans="1:13" ht="17.25" customHeight="1" thickBot="1">
      <c r="A179" s="454"/>
      <c r="B179" s="2934" t="s">
        <v>122</v>
      </c>
      <c r="C179" s="2945" t="str">
        <f>'Бюд.р.'!A584</f>
        <v>Периодическая печать и издательства</v>
      </c>
      <c r="D179" s="2922">
        <v>968</v>
      </c>
      <c r="E179" s="2943" t="s">
        <v>1714</v>
      </c>
      <c r="F179" s="2935"/>
      <c r="G179" s="2936"/>
      <c r="H179" s="2937"/>
      <c r="I179" s="2926">
        <f>I180</f>
        <v>1800</v>
      </c>
      <c r="J179" s="423"/>
      <c r="K179" s="423"/>
      <c r="L179" s="423"/>
      <c r="M179" s="583"/>
    </row>
    <row r="180" spans="1:13" ht="23.25" customHeight="1" thickBot="1">
      <c r="A180" s="454"/>
      <c r="B180" s="1465" t="s">
        <v>123</v>
      </c>
      <c r="C180" s="1502" t="str">
        <f>'Бюд.р.'!A585</f>
        <v>ОПУБЛИКОВАНИЕ МУНИЦИПАЛЬНЫХ ПРАВОВЫХ АКТОВ, ИНОЙ ИНФОРМАЦИИ </v>
      </c>
      <c r="D180" s="1425">
        <v>968</v>
      </c>
      <c r="E180" s="1401">
        <v>1202</v>
      </c>
      <c r="F180" s="1401" t="s">
        <v>879</v>
      </c>
      <c r="G180" s="1533"/>
      <c r="H180" s="2954"/>
      <c r="I180" s="1490">
        <f>I181</f>
        <v>1800</v>
      </c>
      <c r="J180" s="423"/>
      <c r="K180" s="423"/>
      <c r="L180" s="423"/>
      <c r="M180" s="583"/>
    </row>
    <row r="181" spans="1:13" ht="25.5" customHeight="1" thickBot="1">
      <c r="A181" s="454"/>
      <c r="B181" s="2308" t="s">
        <v>242</v>
      </c>
      <c r="C181" s="1509" t="str">
        <f>'Бюд.р.'!A586</f>
        <v>Закупка товаров, работ и услуг  для государственных (муниципальных) нужд</v>
      </c>
      <c r="D181" s="1531">
        <v>968</v>
      </c>
      <c r="E181" s="1393">
        <v>1202</v>
      </c>
      <c r="F181" s="1393" t="s">
        <v>879</v>
      </c>
      <c r="G181" s="1532">
        <f>'Бюд.р.'!F586</f>
        <v>200</v>
      </c>
      <c r="H181" s="1435"/>
      <c r="I181" s="1496">
        <f>'Бюд.р.'!H587</f>
        <v>1800</v>
      </c>
      <c r="J181" s="423"/>
      <c r="K181" s="423"/>
      <c r="L181" s="423"/>
      <c r="M181" s="583"/>
    </row>
    <row r="182" spans="1:13" ht="20.25" customHeight="1" thickBot="1">
      <c r="A182" s="436" t="s">
        <v>915</v>
      </c>
      <c r="B182" s="1467"/>
      <c r="C182" s="1516" t="s">
        <v>381</v>
      </c>
      <c r="D182" s="1536"/>
      <c r="E182" s="1449"/>
      <c r="F182" s="1450"/>
      <c r="G182" s="1537"/>
      <c r="H182" s="1519"/>
      <c r="I182" s="2783">
        <f>I28+I56</f>
        <v>124999.99999999999</v>
      </c>
      <c r="J182" s="456" t="e">
        <f>J28</f>
        <v>#REF!</v>
      </c>
      <c r="K182" s="456" t="e">
        <f>K28</f>
        <v>#REF!</v>
      </c>
      <c r="L182" s="456" t="e">
        <f>L28</f>
        <v>#REF!</v>
      </c>
      <c r="M182" s="456" t="e">
        <f>M28</f>
        <v>#REF!</v>
      </c>
    </row>
    <row r="183" spans="1:13" ht="12.75" hidden="1">
      <c r="A183" s="76" t="s">
        <v>130</v>
      </c>
      <c r="B183" s="406"/>
      <c r="C183" s="407" t="s">
        <v>344</v>
      </c>
      <c r="D183" s="408"/>
      <c r="E183" s="409" t="s">
        <v>1032</v>
      </c>
      <c r="F183" s="410" t="s">
        <v>506</v>
      </c>
      <c r="G183" s="410">
        <v>755</v>
      </c>
      <c r="H183" s="409" t="s">
        <v>325</v>
      </c>
      <c r="I183" s="400">
        <f aca="true" t="shared" si="1" ref="I183:I201">SUM(J183:M183)</f>
        <v>0</v>
      </c>
      <c r="J183" s="411"/>
      <c r="K183" s="411"/>
      <c r="L183" s="411"/>
      <c r="M183" s="411"/>
    </row>
    <row r="184" spans="1:13" ht="23.25" hidden="1" thickBot="1">
      <c r="A184" s="88" t="s">
        <v>885</v>
      </c>
      <c r="B184" s="261"/>
      <c r="C184" s="262" t="s">
        <v>1033</v>
      </c>
      <c r="D184" s="28"/>
      <c r="E184" s="14" t="s">
        <v>1032</v>
      </c>
      <c r="F184" s="14" t="s">
        <v>506</v>
      </c>
      <c r="G184" s="14" t="s">
        <v>377</v>
      </c>
      <c r="H184" s="14" t="s">
        <v>378</v>
      </c>
      <c r="I184" s="373">
        <f t="shared" si="1"/>
        <v>0</v>
      </c>
      <c r="J184" s="370"/>
      <c r="K184" s="370"/>
      <c r="L184" s="370"/>
      <c r="M184" s="370"/>
    </row>
    <row r="185" spans="1:13" ht="21" customHeight="1" hidden="1" thickBot="1">
      <c r="A185" s="252"/>
      <c r="B185" s="1468"/>
      <c r="C185" s="266" t="s">
        <v>381</v>
      </c>
      <c r="D185" s="264"/>
      <c r="E185" s="265"/>
      <c r="F185" s="265"/>
      <c r="G185" s="265"/>
      <c r="H185" s="265"/>
      <c r="I185" s="373">
        <f t="shared" si="1"/>
        <v>0</v>
      </c>
      <c r="J185" s="371"/>
      <c r="K185" s="371"/>
      <c r="L185" s="371"/>
      <c r="M185" s="371"/>
    </row>
    <row r="186" spans="3:13" ht="12.75" hidden="1">
      <c r="C186" t="s">
        <v>1084</v>
      </c>
      <c r="I186" s="373">
        <f t="shared" si="1"/>
        <v>0</v>
      </c>
      <c r="J186" s="40"/>
      <c r="K186" s="40"/>
      <c r="L186" s="40"/>
      <c r="M186" s="40"/>
    </row>
    <row r="187" spans="3:13" ht="12.75" hidden="1">
      <c r="C187" s="29" t="s">
        <v>1045</v>
      </c>
      <c r="D187" s="29"/>
      <c r="E187" s="29"/>
      <c r="F187" s="29"/>
      <c r="G187" s="29"/>
      <c r="H187" s="29"/>
      <c r="I187" s="373">
        <f t="shared" si="1"/>
        <v>0</v>
      </c>
      <c r="J187" s="29"/>
      <c r="K187" s="29"/>
      <c r="L187" s="29"/>
      <c r="M187" s="29"/>
    </row>
    <row r="188" spans="3:9" ht="12.75" hidden="1">
      <c r="C188" t="s">
        <v>1083</v>
      </c>
      <c r="I188" s="373">
        <f t="shared" si="1"/>
        <v>0</v>
      </c>
    </row>
    <row r="189" spans="3:9" ht="12.75" hidden="1">
      <c r="C189" t="s">
        <v>1044</v>
      </c>
      <c r="I189" s="373">
        <f t="shared" si="1"/>
        <v>0</v>
      </c>
    </row>
    <row r="190" spans="3:9" ht="12.75" hidden="1">
      <c r="C190" t="s">
        <v>1043</v>
      </c>
      <c r="I190" s="373">
        <f t="shared" si="1"/>
        <v>0</v>
      </c>
    </row>
    <row r="191" ht="12.75" hidden="1">
      <c r="I191" s="373">
        <f t="shared" si="1"/>
        <v>0</v>
      </c>
    </row>
    <row r="192" spans="3:13" ht="12.75" hidden="1">
      <c r="C192" s="212" t="s">
        <v>1048</v>
      </c>
      <c r="D192" s="174"/>
      <c r="E192" s="174"/>
      <c r="F192" s="174"/>
      <c r="G192" s="174"/>
      <c r="H192" s="174"/>
      <c r="I192" s="373">
        <f t="shared" si="1"/>
        <v>0</v>
      </c>
      <c r="J192" s="174"/>
      <c r="K192" s="174"/>
      <c r="L192" s="174"/>
      <c r="M192" s="174"/>
    </row>
    <row r="193" spans="3:13" ht="12.75" hidden="1">
      <c r="C193" s="208" t="s">
        <v>1046</v>
      </c>
      <c r="D193" s="40"/>
      <c r="E193" s="40"/>
      <c r="F193" s="40" t="e">
        <f>#REF!-#REF!</f>
        <v>#REF!</v>
      </c>
      <c r="G193" s="40"/>
      <c r="H193" s="40"/>
      <c r="I193" s="373">
        <f t="shared" si="1"/>
        <v>0</v>
      </c>
      <c r="J193" s="40"/>
      <c r="K193" s="40"/>
      <c r="L193" s="40"/>
      <c r="M193" s="40"/>
    </row>
    <row r="194" spans="3:13" ht="13.5" hidden="1" thickBot="1">
      <c r="C194" s="209" t="s">
        <v>1042</v>
      </c>
      <c r="D194" s="210"/>
      <c r="E194" s="210"/>
      <c r="F194" s="40" t="e">
        <f>#REF!-#REF!</f>
        <v>#REF!</v>
      </c>
      <c r="G194" s="210"/>
      <c r="H194" s="210"/>
      <c r="I194" s="373">
        <f t="shared" si="1"/>
        <v>0</v>
      </c>
      <c r="J194" s="210"/>
      <c r="K194" s="210"/>
      <c r="L194" s="210"/>
      <c r="M194" s="210"/>
    </row>
    <row r="195" spans="3:13" ht="12.75" hidden="1">
      <c r="C195" s="212" t="s">
        <v>1047</v>
      </c>
      <c r="D195" s="174"/>
      <c r="E195" s="174"/>
      <c r="F195" s="174"/>
      <c r="G195" s="174"/>
      <c r="H195" s="174"/>
      <c r="I195" s="373">
        <f t="shared" si="1"/>
        <v>0</v>
      </c>
      <c r="J195" s="174"/>
      <c r="K195" s="174"/>
      <c r="L195" s="174"/>
      <c r="M195" s="174"/>
    </row>
    <row r="196" spans="3:13" ht="12.75" hidden="1">
      <c r="C196" s="208" t="s">
        <v>1046</v>
      </c>
      <c r="D196" s="40"/>
      <c r="E196" s="40"/>
      <c r="F196" s="206" t="e">
        <f>#REF!-#REF!</f>
        <v>#REF!</v>
      </c>
      <c r="G196" s="40"/>
      <c r="H196" s="40"/>
      <c r="I196" s="373">
        <f t="shared" si="1"/>
        <v>0</v>
      </c>
      <c r="J196" s="206"/>
      <c r="K196" s="206"/>
      <c r="L196" s="206"/>
      <c r="M196" s="206"/>
    </row>
    <row r="197" spans="3:13" ht="13.5" hidden="1" thickBot="1">
      <c r="C197" s="209" t="s">
        <v>1042</v>
      </c>
      <c r="D197" s="210"/>
      <c r="E197" s="210"/>
      <c r="F197" s="211" t="e">
        <f>#REF!-#REF!</f>
        <v>#REF!</v>
      </c>
      <c r="G197" s="210"/>
      <c r="H197" s="210"/>
      <c r="I197" s="373">
        <f t="shared" si="1"/>
        <v>0</v>
      </c>
      <c r="J197" s="211"/>
      <c r="K197" s="211"/>
      <c r="L197" s="211"/>
      <c r="M197" s="211"/>
    </row>
    <row r="198" spans="9:13" ht="12.75" hidden="1">
      <c r="I198" s="373">
        <f t="shared" si="1"/>
        <v>0</v>
      </c>
      <c r="J198" s="207"/>
      <c r="K198" s="207"/>
      <c r="L198" s="207"/>
      <c r="M198" s="207"/>
    </row>
    <row r="199" spans="3:9" ht="12.75" hidden="1">
      <c r="C199" t="s">
        <v>403</v>
      </c>
      <c r="I199" s="373">
        <f t="shared" si="1"/>
        <v>0</v>
      </c>
    </row>
    <row r="200" spans="3:9" ht="12.75" hidden="1">
      <c r="C200" t="s">
        <v>404</v>
      </c>
      <c r="I200" s="373">
        <f t="shared" si="1"/>
        <v>0</v>
      </c>
    </row>
    <row r="201" spans="3:9" ht="12.75" hidden="1">
      <c r="C201" t="s">
        <v>405</v>
      </c>
      <c r="I201" s="455">
        <f t="shared" si="1"/>
        <v>0</v>
      </c>
    </row>
    <row r="202" spans="2:13" ht="12.75">
      <c r="B202" s="1470"/>
      <c r="C202" s="40"/>
      <c r="D202" s="40"/>
      <c r="E202" s="40"/>
      <c r="F202" s="40"/>
      <c r="G202" s="40"/>
      <c r="H202" s="40"/>
      <c r="I202" s="453"/>
      <c r="J202" s="40"/>
      <c r="K202" s="40"/>
      <c r="L202" s="40"/>
      <c r="M202" s="40"/>
    </row>
  </sheetData>
  <sheetProtection/>
  <mergeCells count="15">
    <mergeCell ref="C14:I14"/>
    <mergeCell ref="B7:I7"/>
    <mergeCell ref="B13:I13"/>
    <mergeCell ref="B12:I12"/>
    <mergeCell ref="C8:I8"/>
    <mergeCell ref="C10:I10"/>
    <mergeCell ref="C9:I9"/>
    <mergeCell ref="B1:I1"/>
    <mergeCell ref="B2:I2"/>
    <mergeCell ref="B3:I3"/>
    <mergeCell ref="B4:I4"/>
    <mergeCell ref="B5:I5"/>
    <mergeCell ref="C11:I11"/>
    <mergeCell ref="B6:C6"/>
    <mergeCell ref="D6:I6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25390625" style="0" customWidth="1"/>
    <col min="2" max="2" width="20.25390625" style="0" customWidth="1"/>
    <col min="3" max="3" width="54.00390625" style="0" customWidth="1"/>
    <col min="4" max="4" width="8.25390625" style="0" customWidth="1"/>
    <col min="5" max="5" width="7.625" style="0" customWidth="1"/>
    <col min="6" max="6" width="6.875" style="0" customWidth="1"/>
    <col min="7" max="7" width="6.625" style="0" customWidth="1"/>
    <col min="8" max="8" width="8.25390625" style="0" customWidth="1"/>
    <col min="9" max="9" width="6.75390625" style="0" customWidth="1"/>
  </cols>
  <sheetData>
    <row r="1" spans="1:10" ht="13.5" thickBot="1">
      <c r="A1" s="3041" t="s">
        <v>1016</v>
      </c>
      <c r="B1" s="3042"/>
      <c r="C1" s="3042"/>
      <c r="D1" s="3042"/>
      <c r="E1" s="3042"/>
      <c r="F1" s="3042"/>
      <c r="G1" s="3042"/>
      <c r="H1" s="3042"/>
      <c r="I1" s="174"/>
      <c r="J1" s="699"/>
    </row>
    <row r="2" spans="1:10" ht="24.75" customHeight="1">
      <c r="A2" s="700"/>
      <c r="B2" s="3050" t="s">
        <v>581</v>
      </c>
      <c r="C2" s="3052" t="s">
        <v>1038</v>
      </c>
      <c r="D2" s="3043" t="s">
        <v>1017</v>
      </c>
      <c r="E2" s="3047" t="s">
        <v>1018</v>
      </c>
      <c r="F2" s="3045" t="s">
        <v>579</v>
      </c>
      <c r="G2" s="3043" t="s">
        <v>577</v>
      </c>
      <c r="H2" s="3044"/>
      <c r="I2" s="3043" t="s">
        <v>578</v>
      </c>
      <c r="J2" s="3045"/>
    </row>
    <row r="3" spans="1:10" ht="47.25" customHeight="1" thickBot="1">
      <c r="A3" s="700"/>
      <c r="B3" s="3051"/>
      <c r="C3" s="3053"/>
      <c r="D3" s="3046"/>
      <c r="E3" s="3048"/>
      <c r="F3" s="3049"/>
      <c r="G3" s="724" t="s">
        <v>580</v>
      </c>
      <c r="H3" s="726" t="s">
        <v>354</v>
      </c>
      <c r="I3" s="724" t="s">
        <v>580</v>
      </c>
      <c r="J3" s="725" t="s">
        <v>354</v>
      </c>
    </row>
    <row r="4" spans="1:10" ht="25.5">
      <c r="A4" s="727" t="s">
        <v>195</v>
      </c>
      <c r="B4" s="712" t="s">
        <v>196</v>
      </c>
      <c r="C4" s="701" t="s">
        <v>425</v>
      </c>
      <c r="D4" s="758">
        <v>4885.105</v>
      </c>
      <c r="E4" s="759">
        <v>5471.317</v>
      </c>
      <c r="F4" s="760">
        <f>E4/D4%</f>
        <v>111.99998771776657</v>
      </c>
      <c r="G4" s="781">
        <f>H4/E4%</f>
        <v>349.82436587022835</v>
      </c>
      <c r="H4" s="757">
        <f>кв!D38</f>
        <v>19140</v>
      </c>
      <c r="I4" s="769">
        <v>110</v>
      </c>
      <c r="J4" s="770">
        <f>E4*I4%</f>
        <v>6018.448700000001</v>
      </c>
    </row>
    <row r="5" spans="1:10" ht="38.25">
      <c r="A5" s="727" t="s">
        <v>195</v>
      </c>
      <c r="B5" s="713" t="s">
        <v>268</v>
      </c>
      <c r="C5" s="650" t="s">
        <v>426</v>
      </c>
      <c r="D5" s="721">
        <v>1221.087</v>
      </c>
      <c r="E5" s="616">
        <v>1379.828</v>
      </c>
      <c r="F5" s="761">
        <f aca="true" t="shared" si="0" ref="F5:F44">E5/D5%</f>
        <v>112.99997461278353</v>
      </c>
      <c r="G5" s="766">
        <f aca="true" t="shared" si="1" ref="G5:G44">H5/E5%</f>
        <v>366.0601176378505</v>
      </c>
      <c r="H5" s="752">
        <f>кв!D41</f>
        <v>5051</v>
      </c>
      <c r="I5" s="771">
        <v>110</v>
      </c>
      <c r="J5" s="772">
        <f aca="true" t="shared" si="2" ref="J5:J44">E5*I5%</f>
        <v>1517.8108000000002</v>
      </c>
    </row>
    <row r="6" spans="1:10" ht="12.75">
      <c r="A6" s="728" t="s">
        <v>195</v>
      </c>
      <c r="B6" s="714" t="s">
        <v>588</v>
      </c>
      <c r="C6" s="702" t="s">
        <v>357</v>
      </c>
      <c r="D6" s="721">
        <v>22038.18</v>
      </c>
      <c r="E6" s="616">
        <v>23580.852</v>
      </c>
      <c r="F6" s="761">
        <f t="shared" si="0"/>
        <v>106.99999727745212</v>
      </c>
      <c r="G6" s="766">
        <f t="shared" si="1"/>
        <v>141.35621562783228</v>
      </c>
      <c r="H6" s="753">
        <f>кв!D46</f>
        <v>33333</v>
      </c>
      <c r="I6" s="771">
        <v>110</v>
      </c>
      <c r="J6" s="772">
        <f t="shared" si="2"/>
        <v>25938.9372</v>
      </c>
    </row>
    <row r="7" spans="1:10" ht="28.5" hidden="1">
      <c r="A7" s="729" t="s">
        <v>194</v>
      </c>
      <c r="B7" s="740" t="s">
        <v>197</v>
      </c>
      <c r="C7" s="649" t="s">
        <v>358</v>
      </c>
      <c r="D7" s="773"/>
      <c r="E7" s="774"/>
      <c r="F7" s="761" t="e">
        <f t="shared" si="0"/>
        <v>#DIV/0!</v>
      </c>
      <c r="G7" s="766" t="e">
        <f t="shared" si="1"/>
        <v>#REF!</v>
      </c>
      <c r="H7" s="775" t="e">
        <f>SUM(#REF!)</f>
        <v>#REF!</v>
      </c>
      <c r="I7" s="771">
        <v>110</v>
      </c>
      <c r="J7" s="772">
        <f t="shared" si="2"/>
        <v>0</v>
      </c>
    </row>
    <row r="8" spans="1:10" ht="12.75" hidden="1">
      <c r="A8" s="730" t="s">
        <v>195</v>
      </c>
      <c r="B8" s="715" t="s">
        <v>836</v>
      </c>
      <c r="C8" s="703" t="s">
        <v>359</v>
      </c>
      <c r="D8" s="776"/>
      <c r="E8" s="777"/>
      <c r="F8" s="761" t="e">
        <f t="shared" si="0"/>
        <v>#DIV/0!</v>
      </c>
      <c r="G8" s="766" t="e">
        <f t="shared" si="1"/>
        <v>#REF!</v>
      </c>
      <c r="H8" s="755" t="e">
        <f>SUM(#REF!)</f>
        <v>#REF!</v>
      </c>
      <c r="I8" s="771">
        <v>110</v>
      </c>
      <c r="J8" s="772">
        <f t="shared" si="2"/>
        <v>0</v>
      </c>
    </row>
    <row r="9" spans="1:10" ht="63.75">
      <c r="A9" s="731" t="s">
        <v>195</v>
      </c>
      <c r="B9" s="713" t="s">
        <v>589</v>
      </c>
      <c r="C9" s="650" t="s">
        <v>994</v>
      </c>
      <c r="D9" s="721">
        <v>19788.44</v>
      </c>
      <c r="E9" s="616">
        <v>21292.361</v>
      </c>
      <c r="F9" s="761">
        <f t="shared" si="0"/>
        <v>107.59999777647961</v>
      </c>
      <c r="G9" s="766">
        <f t="shared" si="1"/>
        <v>185.0425511759828</v>
      </c>
      <c r="H9" s="753">
        <f>кв!D53</f>
        <v>39399.928</v>
      </c>
      <c r="I9" s="771">
        <v>110</v>
      </c>
      <c r="J9" s="772">
        <f t="shared" si="2"/>
        <v>23421.597100000003</v>
      </c>
    </row>
    <row r="10" spans="1:10" ht="28.5" hidden="1">
      <c r="A10" s="732" t="s">
        <v>194</v>
      </c>
      <c r="B10" s="740" t="s">
        <v>146</v>
      </c>
      <c r="C10" s="649" t="s">
        <v>559</v>
      </c>
      <c r="D10" s="773"/>
      <c r="E10" s="774"/>
      <c r="F10" s="761" t="e">
        <f t="shared" si="0"/>
        <v>#DIV/0!</v>
      </c>
      <c r="G10" s="766" t="e">
        <f t="shared" si="1"/>
        <v>#REF!</v>
      </c>
      <c r="H10" s="775" t="e">
        <f>H11</f>
        <v>#REF!</v>
      </c>
      <c r="I10" s="771">
        <v>110</v>
      </c>
      <c r="J10" s="772">
        <f t="shared" si="2"/>
        <v>0</v>
      </c>
    </row>
    <row r="11" spans="1:10" ht="12.75" hidden="1">
      <c r="A11" s="733" t="s">
        <v>194</v>
      </c>
      <c r="B11" s="716" t="s">
        <v>1006</v>
      </c>
      <c r="C11" s="703" t="s">
        <v>1007</v>
      </c>
      <c r="D11" s="776"/>
      <c r="E11" s="777"/>
      <c r="F11" s="761" t="e">
        <f t="shared" si="0"/>
        <v>#DIV/0!</v>
      </c>
      <c r="G11" s="766" t="e">
        <f t="shared" si="1"/>
        <v>#REF!</v>
      </c>
      <c r="H11" s="755" t="e">
        <f>SUM(#REF!)</f>
        <v>#REF!</v>
      </c>
      <c r="I11" s="771">
        <v>110</v>
      </c>
      <c r="J11" s="772">
        <f t="shared" si="2"/>
        <v>0</v>
      </c>
    </row>
    <row r="12" spans="1:10" ht="25.5">
      <c r="A12" s="734" t="s">
        <v>195</v>
      </c>
      <c r="B12" s="717" t="s">
        <v>265</v>
      </c>
      <c r="C12" s="650" t="s">
        <v>360</v>
      </c>
      <c r="D12" s="721">
        <v>35</v>
      </c>
      <c r="E12" s="616">
        <v>45.85</v>
      </c>
      <c r="F12" s="761">
        <f t="shared" si="0"/>
        <v>131</v>
      </c>
      <c r="G12" s="766">
        <f t="shared" si="1"/>
        <v>21.810250817884405</v>
      </c>
      <c r="H12" s="755">
        <f>кв!D56</f>
        <v>10</v>
      </c>
      <c r="I12" s="771">
        <v>110</v>
      </c>
      <c r="J12" s="772">
        <f t="shared" si="2"/>
        <v>50.435</v>
      </c>
    </row>
    <row r="13" spans="1:10" ht="15.75" hidden="1">
      <c r="A13" s="735"/>
      <c r="B13" s="741"/>
      <c r="C13" s="704" t="s">
        <v>568</v>
      </c>
      <c r="D13" s="763"/>
      <c r="E13" s="764"/>
      <c r="F13" s="761" t="e">
        <f t="shared" si="0"/>
        <v>#DIV/0!</v>
      </c>
      <c r="G13" s="762" t="e">
        <f t="shared" si="1"/>
        <v>#DIV/0!</v>
      </c>
      <c r="H13" s="756"/>
      <c r="I13" s="771">
        <v>110</v>
      </c>
      <c r="J13" s="772">
        <f t="shared" si="2"/>
        <v>0</v>
      </c>
    </row>
    <row r="14" spans="1:10" ht="36" hidden="1">
      <c r="A14" s="729" t="s">
        <v>194</v>
      </c>
      <c r="B14" s="740" t="s">
        <v>152</v>
      </c>
      <c r="C14" s="649" t="s">
        <v>153</v>
      </c>
      <c r="D14" s="773"/>
      <c r="E14" s="774"/>
      <c r="F14" s="761" t="e">
        <f t="shared" si="0"/>
        <v>#DIV/0!</v>
      </c>
      <c r="G14" s="762" t="e">
        <f t="shared" si="1"/>
        <v>#REF!</v>
      </c>
      <c r="H14" s="775" t="e">
        <f>H15+H18</f>
        <v>#REF!</v>
      </c>
      <c r="I14" s="771">
        <v>110</v>
      </c>
      <c r="J14" s="772">
        <f t="shared" si="2"/>
        <v>0</v>
      </c>
    </row>
    <row r="15" spans="1:10" ht="24" hidden="1">
      <c r="A15" s="733" t="s">
        <v>747</v>
      </c>
      <c r="B15" s="716" t="s">
        <v>154</v>
      </c>
      <c r="C15" s="705" t="s">
        <v>155</v>
      </c>
      <c r="D15" s="778"/>
      <c r="E15" s="779"/>
      <c r="F15" s="761" t="e">
        <f t="shared" si="0"/>
        <v>#DIV/0!</v>
      </c>
      <c r="G15" s="762" t="e">
        <f t="shared" si="1"/>
        <v>#REF!</v>
      </c>
      <c r="H15" s="698" t="e">
        <f>H17</f>
        <v>#REF!</v>
      </c>
      <c r="I15" s="771">
        <v>110</v>
      </c>
      <c r="J15" s="772">
        <f t="shared" si="2"/>
        <v>0</v>
      </c>
    </row>
    <row r="16" spans="1:10" ht="89.25" hidden="1">
      <c r="A16" s="734" t="s">
        <v>747</v>
      </c>
      <c r="B16" s="717" t="s">
        <v>253</v>
      </c>
      <c r="C16" s="706" t="s">
        <v>873</v>
      </c>
      <c r="D16" s="718"/>
      <c r="E16" s="615"/>
      <c r="F16" s="761" t="e">
        <f t="shared" si="0"/>
        <v>#DIV/0!</v>
      </c>
      <c r="G16" s="762" t="e">
        <f t="shared" si="1"/>
        <v>#REF!</v>
      </c>
      <c r="H16" s="698" t="e">
        <f>H17</f>
        <v>#REF!</v>
      </c>
      <c r="I16" s="771">
        <v>110</v>
      </c>
      <c r="J16" s="772">
        <f t="shared" si="2"/>
        <v>0</v>
      </c>
    </row>
    <row r="17" spans="1:10" ht="60" hidden="1">
      <c r="A17" s="734" t="s">
        <v>747</v>
      </c>
      <c r="B17" s="718" t="s">
        <v>156</v>
      </c>
      <c r="C17" s="707" t="s">
        <v>452</v>
      </c>
      <c r="D17" s="718"/>
      <c r="E17" s="615"/>
      <c r="F17" s="761" t="e">
        <f t="shared" si="0"/>
        <v>#DIV/0!</v>
      </c>
      <c r="G17" s="762" t="e">
        <f t="shared" si="1"/>
        <v>#REF!</v>
      </c>
      <c r="H17" s="698" t="e">
        <f>SUM(#REF!)</f>
        <v>#REF!</v>
      </c>
      <c r="I17" s="771">
        <v>110</v>
      </c>
      <c r="J17" s="772">
        <f t="shared" si="2"/>
        <v>0</v>
      </c>
    </row>
    <row r="18" spans="1:10" ht="24" hidden="1">
      <c r="A18" s="733" t="s">
        <v>747</v>
      </c>
      <c r="B18" s="716" t="s">
        <v>157</v>
      </c>
      <c r="C18" s="705" t="s">
        <v>158</v>
      </c>
      <c r="D18" s="778"/>
      <c r="E18" s="779"/>
      <c r="F18" s="761" t="e">
        <f t="shared" si="0"/>
        <v>#DIV/0!</v>
      </c>
      <c r="G18" s="762" t="e">
        <f t="shared" si="1"/>
        <v>#REF!</v>
      </c>
      <c r="H18" s="698" t="e">
        <f>H19</f>
        <v>#REF!</v>
      </c>
      <c r="I18" s="771">
        <v>110</v>
      </c>
      <c r="J18" s="772">
        <f t="shared" si="2"/>
        <v>0</v>
      </c>
    </row>
    <row r="19" spans="1:10" ht="38.25" hidden="1">
      <c r="A19" s="734" t="s">
        <v>747</v>
      </c>
      <c r="B19" s="717" t="s">
        <v>159</v>
      </c>
      <c r="C19" s="706" t="s">
        <v>160</v>
      </c>
      <c r="D19" s="718"/>
      <c r="E19" s="615"/>
      <c r="F19" s="761" t="e">
        <f t="shared" si="0"/>
        <v>#DIV/0!</v>
      </c>
      <c r="G19" s="762" t="e">
        <f t="shared" si="1"/>
        <v>#REF!</v>
      </c>
      <c r="H19" s="698" t="e">
        <f>H20</f>
        <v>#REF!</v>
      </c>
      <c r="I19" s="771">
        <v>110</v>
      </c>
      <c r="J19" s="772">
        <f t="shared" si="2"/>
        <v>0</v>
      </c>
    </row>
    <row r="20" spans="1:10" ht="60" hidden="1">
      <c r="A20" s="736" t="s">
        <v>747</v>
      </c>
      <c r="B20" s="718" t="s">
        <v>161</v>
      </c>
      <c r="C20" s="707" t="s">
        <v>453</v>
      </c>
      <c r="D20" s="718"/>
      <c r="E20" s="615"/>
      <c r="F20" s="761" t="e">
        <f t="shared" si="0"/>
        <v>#DIV/0!</v>
      </c>
      <c r="G20" s="762" t="e">
        <f t="shared" si="1"/>
        <v>#REF!</v>
      </c>
      <c r="H20" s="698" t="e">
        <f>SUM(#REF!)</f>
        <v>#REF!</v>
      </c>
      <c r="I20" s="771">
        <v>110</v>
      </c>
      <c r="J20" s="772">
        <f t="shared" si="2"/>
        <v>0</v>
      </c>
    </row>
    <row r="21" spans="1:10" ht="28.5" hidden="1">
      <c r="A21" s="729" t="s">
        <v>194</v>
      </c>
      <c r="B21" s="740" t="s">
        <v>1106</v>
      </c>
      <c r="C21" s="649" t="s">
        <v>1105</v>
      </c>
      <c r="D21" s="773"/>
      <c r="E21" s="774"/>
      <c r="F21" s="761" t="e">
        <f t="shared" si="0"/>
        <v>#DIV/0!</v>
      </c>
      <c r="G21" s="762" t="e">
        <f t="shared" si="1"/>
        <v>#REF!</v>
      </c>
      <c r="H21" s="775" t="e">
        <f>H22</f>
        <v>#REF!</v>
      </c>
      <c r="I21" s="771">
        <v>110</v>
      </c>
      <c r="J21" s="772">
        <f t="shared" si="2"/>
        <v>0</v>
      </c>
    </row>
    <row r="22" spans="1:10" ht="24" hidden="1">
      <c r="A22" s="733" t="s">
        <v>194</v>
      </c>
      <c r="B22" s="716" t="s">
        <v>1107</v>
      </c>
      <c r="C22" s="705" t="s">
        <v>1108</v>
      </c>
      <c r="D22" s="778"/>
      <c r="E22" s="779"/>
      <c r="F22" s="761" t="e">
        <f t="shared" si="0"/>
        <v>#DIV/0!</v>
      </c>
      <c r="G22" s="762" t="e">
        <f t="shared" si="1"/>
        <v>#REF!</v>
      </c>
      <c r="H22" s="698" t="e">
        <f>H23</f>
        <v>#REF!</v>
      </c>
      <c r="I22" s="771">
        <v>110</v>
      </c>
      <c r="J22" s="772">
        <f t="shared" si="2"/>
        <v>0</v>
      </c>
    </row>
    <row r="23" spans="1:10" ht="76.5" hidden="1">
      <c r="A23" s="734" t="s">
        <v>194</v>
      </c>
      <c r="B23" s="717" t="s">
        <v>1110</v>
      </c>
      <c r="C23" s="706" t="s">
        <v>454</v>
      </c>
      <c r="D23" s="718"/>
      <c r="E23" s="615"/>
      <c r="F23" s="761" t="e">
        <f t="shared" si="0"/>
        <v>#DIV/0!</v>
      </c>
      <c r="G23" s="762" t="e">
        <f t="shared" si="1"/>
        <v>#REF!</v>
      </c>
      <c r="H23" s="698" t="e">
        <f>SUM(H24:H25)</f>
        <v>#REF!</v>
      </c>
      <c r="I23" s="771">
        <v>110</v>
      </c>
      <c r="J23" s="772">
        <f t="shared" si="2"/>
        <v>0</v>
      </c>
    </row>
    <row r="24" spans="1:10" ht="60">
      <c r="A24" s="736" t="s">
        <v>1109</v>
      </c>
      <c r="B24" s="718" t="s">
        <v>455</v>
      </c>
      <c r="C24" s="708" t="s">
        <v>456</v>
      </c>
      <c r="D24" s="719">
        <v>1469.7</v>
      </c>
      <c r="E24" s="720">
        <v>1518.9</v>
      </c>
      <c r="F24" s="765">
        <f t="shared" si="0"/>
        <v>103.34762196366606</v>
      </c>
      <c r="G24" s="766">
        <f t="shared" si="1"/>
        <v>59.253407070906576</v>
      </c>
      <c r="H24" s="749">
        <f>кв!D69</f>
        <v>900</v>
      </c>
      <c r="I24" s="771">
        <v>110</v>
      </c>
      <c r="J24" s="772">
        <f t="shared" si="2"/>
        <v>1670.7900000000002</v>
      </c>
    </row>
    <row r="25" spans="1:10" ht="48" hidden="1">
      <c r="A25" s="736" t="s">
        <v>194</v>
      </c>
      <c r="B25" s="718" t="s">
        <v>883</v>
      </c>
      <c r="C25" s="708" t="s">
        <v>882</v>
      </c>
      <c r="D25" s="719"/>
      <c r="E25" s="720"/>
      <c r="F25" s="761" t="e">
        <f t="shared" si="0"/>
        <v>#DIV/0!</v>
      </c>
      <c r="G25" s="766" t="e">
        <f t="shared" si="1"/>
        <v>#REF!</v>
      </c>
      <c r="H25" s="749" t="e">
        <f>SUM(#REF!)</f>
        <v>#REF!</v>
      </c>
      <c r="I25" s="771">
        <v>110</v>
      </c>
      <c r="J25" s="772">
        <f t="shared" si="2"/>
        <v>0</v>
      </c>
    </row>
    <row r="26" spans="1:10" ht="28.5" hidden="1">
      <c r="A26" s="729" t="s">
        <v>194</v>
      </c>
      <c r="B26" s="740" t="s">
        <v>147</v>
      </c>
      <c r="C26" s="649" t="s">
        <v>148</v>
      </c>
      <c r="D26" s="773"/>
      <c r="E26" s="774"/>
      <c r="F26" s="761" t="e">
        <f t="shared" si="0"/>
        <v>#DIV/0!</v>
      </c>
      <c r="G26" s="766" t="e">
        <f t="shared" si="1"/>
        <v>#REF!</v>
      </c>
      <c r="H26" s="780" t="e">
        <f>H27+H30</f>
        <v>#REF!</v>
      </c>
      <c r="I26" s="771">
        <v>110</v>
      </c>
      <c r="J26" s="772">
        <f t="shared" si="2"/>
        <v>0</v>
      </c>
    </row>
    <row r="27" spans="1:10" ht="60" hidden="1">
      <c r="A27" s="733" t="s">
        <v>747</v>
      </c>
      <c r="B27" s="716" t="s">
        <v>149</v>
      </c>
      <c r="C27" s="705" t="s">
        <v>391</v>
      </c>
      <c r="D27" s="778"/>
      <c r="E27" s="779"/>
      <c r="F27" s="761" t="e">
        <f t="shared" si="0"/>
        <v>#DIV/0!</v>
      </c>
      <c r="G27" s="766" t="e">
        <f t="shared" si="1"/>
        <v>#REF!</v>
      </c>
      <c r="H27" s="749" t="e">
        <f>SUM(H28:H29)</f>
        <v>#REF!</v>
      </c>
      <c r="I27" s="771">
        <v>110</v>
      </c>
      <c r="J27" s="772">
        <f t="shared" si="2"/>
        <v>0</v>
      </c>
    </row>
    <row r="28" spans="1:10" ht="89.25" hidden="1">
      <c r="A28" s="734" t="s">
        <v>747</v>
      </c>
      <c r="B28" s="717" t="s">
        <v>150</v>
      </c>
      <c r="C28" s="706" t="s">
        <v>856</v>
      </c>
      <c r="D28" s="718"/>
      <c r="E28" s="615"/>
      <c r="F28" s="761" t="e">
        <f t="shared" si="0"/>
        <v>#DIV/0!</v>
      </c>
      <c r="G28" s="766" t="e">
        <f t="shared" si="1"/>
        <v>#REF!</v>
      </c>
      <c r="H28" s="749" t="e">
        <f>SUM(#REF!)</f>
        <v>#REF!</v>
      </c>
      <c r="I28" s="771">
        <v>110</v>
      </c>
      <c r="J28" s="772">
        <f t="shared" si="2"/>
        <v>0</v>
      </c>
    </row>
    <row r="29" spans="1:10" ht="89.25" hidden="1">
      <c r="A29" s="734" t="s">
        <v>747</v>
      </c>
      <c r="B29" s="717" t="s">
        <v>151</v>
      </c>
      <c r="C29" s="706" t="s">
        <v>434</v>
      </c>
      <c r="D29" s="718"/>
      <c r="E29" s="615"/>
      <c r="F29" s="761" t="e">
        <f t="shared" si="0"/>
        <v>#DIV/0!</v>
      </c>
      <c r="G29" s="766" t="e">
        <f t="shared" si="1"/>
        <v>#REF!</v>
      </c>
      <c r="H29" s="749" t="e">
        <f>SUM(#REF!)</f>
        <v>#REF!</v>
      </c>
      <c r="I29" s="771">
        <v>110</v>
      </c>
      <c r="J29" s="772">
        <f t="shared" si="2"/>
        <v>0</v>
      </c>
    </row>
    <row r="30" spans="1:10" ht="12.75" hidden="1">
      <c r="A30" s="733" t="s">
        <v>747</v>
      </c>
      <c r="B30" s="716" t="s">
        <v>283</v>
      </c>
      <c r="C30" s="705" t="s">
        <v>284</v>
      </c>
      <c r="D30" s="778"/>
      <c r="E30" s="779"/>
      <c r="F30" s="761" t="e">
        <f t="shared" si="0"/>
        <v>#DIV/0!</v>
      </c>
      <c r="G30" s="766" t="e">
        <f t="shared" si="1"/>
        <v>#REF!</v>
      </c>
      <c r="H30" s="749" t="e">
        <f>H31</f>
        <v>#REF!</v>
      </c>
      <c r="I30" s="771">
        <v>110</v>
      </c>
      <c r="J30" s="772">
        <f t="shared" si="2"/>
        <v>0</v>
      </c>
    </row>
    <row r="31" spans="1:10" ht="51" hidden="1">
      <c r="A31" s="734" t="s">
        <v>747</v>
      </c>
      <c r="B31" s="717" t="s">
        <v>285</v>
      </c>
      <c r="C31" s="706" t="s">
        <v>392</v>
      </c>
      <c r="D31" s="718"/>
      <c r="E31" s="615"/>
      <c r="F31" s="761" t="e">
        <f t="shared" si="0"/>
        <v>#DIV/0!</v>
      </c>
      <c r="G31" s="766" t="e">
        <f t="shared" si="1"/>
        <v>#REF!</v>
      </c>
      <c r="H31" s="749" t="e">
        <f>SUM(#REF!)</f>
        <v>#REF!</v>
      </c>
      <c r="I31" s="771">
        <v>110</v>
      </c>
      <c r="J31" s="772">
        <f t="shared" si="2"/>
        <v>0</v>
      </c>
    </row>
    <row r="32" spans="1:10" ht="28.5" hidden="1">
      <c r="A32" s="729" t="s">
        <v>194</v>
      </c>
      <c r="B32" s="740" t="s">
        <v>826</v>
      </c>
      <c r="C32" s="709" t="s">
        <v>361</v>
      </c>
      <c r="D32" s="773"/>
      <c r="E32" s="774"/>
      <c r="F32" s="761" t="e">
        <f t="shared" si="0"/>
        <v>#DIV/0!</v>
      </c>
      <c r="G32" s="766" t="e">
        <f t="shared" si="1"/>
        <v>#REF!</v>
      </c>
      <c r="H32" s="780" t="e">
        <f>SUM(#REF!)</f>
        <v>#REF!</v>
      </c>
      <c r="I32" s="771">
        <v>110</v>
      </c>
      <c r="J32" s="772">
        <f t="shared" si="2"/>
        <v>0</v>
      </c>
    </row>
    <row r="33" spans="1:10" ht="48">
      <c r="A33" s="728" t="s">
        <v>195</v>
      </c>
      <c r="B33" s="714" t="s">
        <v>827</v>
      </c>
      <c r="C33" s="702" t="s">
        <v>362</v>
      </c>
      <c r="D33" s="721">
        <v>1048.8</v>
      </c>
      <c r="E33" s="616">
        <v>1213.462</v>
      </c>
      <c r="F33" s="761">
        <f t="shared" si="0"/>
        <v>115.70003813882533</v>
      </c>
      <c r="G33" s="766">
        <f t="shared" si="1"/>
        <v>22.827249637813132</v>
      </c>
      <c r="H33" s="753">
        <f>кв!D78</f>
        <v>277</v>
      </c>
      <c r="I33" s="771">
        <v>110</v>
      </c>
      <c r="J33" s="772">
        <f t="shared" si="2"/>
        <v>1334.8082000000002</v>
      </c>
    </row>
    <row r="34" spans="1:10" ht="24" hidden="1">
      <c r="A34" s="730" t="s">
        <v>194</v>
      </c>
      <c r="B34" s="715" t="s">
        <v>269</v>
      </c>
      <c r="C34" s="703" t="s">
        <v>270</v>
      </c>
      <c r="D34" s="776"/>
      <c r="E34" s="777"/>
      <c r="F34" s="761" t="e">
        <f t="shared" si="0"/>
        <v>#DIV/0!</v>
      </c>
      <c r="G34" s="762" t="e">
        <f t="shared" si="1"/>
        <v>#REF!</v>
      </c>
      <c r="H34" s="753" t="e">
        <f>SUM(#REF!)</f>
        <v>#REF!</v>
      </c>
      <c r="I34" s="771">
        <v>110</v>
      </c>
      <c r="J34" s="772">
        <f t="shared" si="2"/>
        <v>0</v>
      </c>
    </row>
    <row r="35" spans="1:10" ht="51" hidden="1">
      <c r="A35" s="731" t="s">
        <v>194</v>
      </c>
      <c r="B35" s="713" t="s">
        <v>271</v>
      </c>
      <c r="C35" s="650" t="s">
        <v>393</v>
      </c>
      <c r="D35" s="721"/>
      <c r="E35" s="616"/>
      <c r="F35" s="761" t="e">
        <f t="shared" si="0"/>
        <v>#DIV/0!</v>
      </c>
      <c r="G35" s="762" t="e">
        <f t="shared" si="1"/>
        <v>#REF!</v>
      </c>
      <c r="H35" s="753" t="e">
        <f>SUM(#REF!)</f>
        <v>#REF!</v>
      </c>
      <c r="I35" s="771">
        <v>110</v>
      </c>
      <c r="J35" s="772">
        <f t="shared" si="2"/>
        <v>0</v>
      </c>
    </row>
    <row r="36" spans="1:10" ht="36" hidden="1">
      <c r="A36" s="730" t="s">
        <v>194</v>
      </c>
      <c r="B36" s="715" t="s">
        <v>272</v>
      </c>
      <c r="C36" s="703" t="s">
        <v>273</v>
      </c>
      <c r="D36" s="776"/>
      <c r="E36" s="777"/>
      <c r="F36" s="761" t="e">
        <f t="shared" si="0"/>
        <v>#DIV/0!</v>
      </c>
      <c r="G36" s="762" t="e">
        <f t="shared" si="1"/>
        <v>#REF!</v>
      </c>
      <c r="H36" s="753" t="e">
        <f>SUM(#REF!)</f>
        <v>#REF!</v>
      </c>
      <c r="I36" s="771">
        <v>110</v>
      </c>
      <c r="J36" s="772">
        <f t="shared" si="2"/>
        <v>0</v>
      </c>
    </row>
    <row r="37" spans="1:10" ht="63.75" hidden="1">
      <c r="A37" s="727" t="s">
        <v>194</v>
      </c>
      <c r="B37" s="713" t="s">
        <v>394</v>
      </c>
      <c r="C37" s="650" t="s">
        <v>435</v>
      </c>
      <c r="D37" s="721"/>
      <c r="E37" s="616"/>
      <c r="F37" s="761" t="e">
        <f t="shared" si="0"/>
        <v>#DIV/0!</v>
      </c>
      <c r="G37" s="762" t="e">
        <f t="shared" si="1"/>
        <v>#REF!</v>
      </c>
      <c r="H37" s="753" t="e">
        <f>SUM(#REF!)</f>
        <v>#REF!</v>
      </c>
      <c r="I37" s="771">
        <v>110</v>
      </c>
      <c r="J37" s="772">
        <f t="shared" si="2"/>
        <v>0</v>
      </c>
    </row>
    <row r="38" spans="1:10" ht="24" hidden="1">
      <c r="A38" s="730" t="s">
        <v>194</v>
      </c>
      <c r="B38" s="715" t="s">
        <v>396</v>
      </c>
      <c r="C38" s="703" t="s">
        <v>397</v>
      </c>
      <c r="D38" s="776"/>
      <c r="E38" s="777"/>
      <c r="F38" s="761" t="e">
        <f t="shared" si="0"/>
        <v>#DIV/0!</v>
      </c>
      <c r="G38" s="762" t="e">
        <f t="shared" si="1"/>
        <v>#REF!</v>
      </c>
      <c r="H38" s="753" t="e">
        <f>SUM(#REF!)</f>
        <v>#REF!</v>
      </c>
      <c r="I38" s="771">
        <v>110</v>
      </c>
      <c r="J38" s="772">
        <f t="shared" si="2"/>
        <v>0</v>
      </c>
    </row>
    <row r="39" spans="1:10" ht="63.75" hidden="1">
      <c r="A39" s="727" t="s">
        <v>194</v>
      </c>
      <c r="B39" s="713" t="s">
        <v>398</v>
      </c>
      <c r="C39" s="650" t="s">
        <v>399</v>
      </c>
      <c r="D39" s="721"/>
      <c r="E39" s="616"/>
      <c r="F39" s="761" t="e">
        <f t="shared" si="0"/>
        <v>#DIV/0!</v>
      </c>
      <c r="G39" s="762" t="e">
        <f t="shared" si="1"/>
        <v>#REF!</v>
      </c>
      <c r="H39" s="753" t="e">
        <f>SUM(#REF!)</f>
        <v>#REF!</v>
      </c>
      <c r="I39" s="771">
        <v>110</v>
      </c>
      <c r="J39" s="772">
        <f t="shared" si="2"/>
        <v>0</v>
      </c>
    </row>
    <row r="40" spans="1:10" ht="24" hidden="1">
      <c r="A40" s="730" t="s">
        <v>194</v>
      </c>
      <c r="B40" s="715" t="s">
        <v>274</v>
      </c>
      <c r="C40" s="703" t="s">
        <v>364</v>
      </c>
      <c r="D40" s="776"/>
      <c r="E40" s="777"/>
      <c r="F40" s="761" t="e">
        <f t="shared" si="0"/>
        <v>#DIV/0!</v>
      </c>
      <c r="G40" s="762" t="e">
        <f t="shared" si="1"/>
        <v>#REF!</v>
      </c>
      <c r="H40" s="753" t="e">
        <f>SUM(#REF!)</f>
        <v>#REF!</v>
      </c>
      <c r="I40" s="771">
        <v>110</v>
      </c>
      <c r="J40" s="772">
        <f t="shared" si="2"/>
        <v>0</v>
      </c>
    </row>
    <row r="41" spans="1:10" ht="51" hidden="1">
      <c r="A41" s="731" t="s">
        <v>194</v>
      </c>
      <c r="B41" s="713" t="s">
        <v>431</v>
      </c>
      <c r="C41" s="650" t="s">
        <v>432</v>
      </c>
      <c r="D41" s="721"/>
      <c r="E41" s="616"/>
      <c r="F41" s="761" t="e">
        <f t="shared" si="0"/>
        <v>#DIV/0!</v>
      </c>
      <c r="G41" s="762" t="e">
        <f t="shared" si="1"/>
        <v>#REF!</v>
      </c>
      <c r="H41" s="753" t="e">
        <f>SUM(H42:H44)</f>
        <v>#REF!</v>
      </c>
      <c r="I41" s="771">
        <v>110</v>
      </c>
      <c r="J41" s="772">
        <f t="shared" si="2"/>
        <v>0</v>
      </c>
    </row>
    <row r="42" spans="1:10" ht="48">
      <c r="A42" s="737" t="s">
        <v>1139</v>
      </c>
      <c r="B42" s="721" t="s">
        <v>400</v>
      </c>
      <c r="C42" s="710" t="s">
        <v>401</v>
      </c>
      <c r="D42" s="721">
        <v>32.4</v>
      </c>
      <c r="E42" s="616">
        <v>40</v>
      </c>
      <c r="F42" s="765">
        <f t="shared" si="0"/>
        <v>123.45679012345678</v>
      </c>
      <c r="G42" s="762" t="e">
        <f t="shared" si="1"/>
        <v>#REF!</v>
      </c>
      <c r="H42" s="753" t="e">
        <f>кв!#REF!</f>
        <v>#REF!</v>
      </c>
      <c r="I42" s="771">
        <v>110</v>
      </c>
      <c r="J42" s="772">
        <f t="shared" si="2"/>
        <v>44</v>
      </c>
    </row>
    <row r="43" spans="1:10" ht="48">
      <c r="A43" s="737" t="s">
        <v>20</v>
      </c>
      <c r="B43" s="721" t="s">
        <v>400</v>
      </c>
      <c r="C43" s="710" t="s">
        <v>401</v>
      </c>
      <c r="D43" s="721">
        <v>2057.1</v>
      </c>
      <c r="E43" s="616">
        <v>2674.23</v>
      </c>
      <c r="F43" s="761">
        <f t="shared" si="0"/>
        <v>130</v>
      </c>
      <c r="G43" s="766">
        <f t="shared" si="1"/>
        <v>41.13333557696982</v>
      </c>
      <c r="H43" s="753">
        <f>кв!D87</f>
        <v>1100</v>
      </c>
      <c r="I43" s="771">
        <v>110</v>
      </c>
      <c r="J43" s="772">
        <f>E43*I43%</f>
        <v>2941.6530000000002</v>
      </c>
    </row>
    <row r="44" spans="1:10" ht="36.75" thickBot="1">
      <c r="A44" s="738" t="s">
        <v>1139</v>
      </c>
      <c r="B44" s="742" t="s">
        <v>402</v>
      </c>
      <c r="C44" s="711" t="s">
        <v>903</v>
      </c>
      <c r="D44" s="722">
        <v>13.2</v>
      </c>
      <c r="E44" s="723">
        <v>3</v>
      </c>
      <c r="F44" s="767">
        <f t="shared" si="0"/>
        <v>22.727272727272727</v>
      </c>
      <c r="G44" s="768">
        <f t="shared" si="1"/>
        <v>1226.6666666666665</v>
      </c>
      <c r="H44" s="754">
        <f>кв!D92</f>
        <v>36.8</v>
      </c>
      <c r="I44" s="771">
        <v>110</v>
      </c>
      <c r="J44" s="772">
        <f t="shared" si="2"/>
        <v>3.3000000000000003</v>
      </c>
    </row>
    <row r="45" spans="1:10" ht="16.5" thickBot="1">
      <c r="A45" s="739"/>
      <c r="B45" s="697"/>
      <c r="C45" s="743" t="s">
        <v>501</v>
      </c>
      <c r="D45" s="744">
        <f>D44+D43+D42+D33+D24+D12+D9+D6+D5+D4</f>
        <v>52589.012</v>
      </c>
      <c r="E45" s="751">
        <f>E44+E43+E42+E33+E24+E12+E9+E6+E5+E4</f>
        <v>57219.8</v>
      </c>
      <c r="F45" s="745"/>
      <c r="G45" s="747"/>
      <c r="H45" s="750" t="e">
        <f>H4+H5+H6+H9+H12+H24+H33+H42+H43+H44</f>
        <v>#REF!</v>
      </c>
      <c r="I45" s="746"/>
      <c r="J45" s="748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8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24.25390625" style="0" customWidth="1"/>
    <col min="2" max="2" width="55.75390625" style="0" customWidth="1"/>
    <col min="3" max="3" width="11.00390625" style="0" customWidth="1"/>
    <col min="4" max="4" width="8.00390625" style="0" hidden="1" customWidth="1"/>
    <col min="5" max="5" width="7.25390625" style="0" hidden="1" customWidth="1"/>
    <col min="6" max="6" width="8.125" style="0" hidden="1" customWidth="1"/>
    <col min="7" max="7" width="7.75390625" style="0" hidden="1" customWidth="1"/>
  </cols>
  <sheetData>
    <row r="2" spans="2:7" ht="12.75" customHeight="1">
      <c r="B2" s="3054" t="s">
        <v>1729</v>
      </c>
      <c r="C2" s="3054"/>
      <c r="D2" s="179"/>
      <c r="E2" s="179"/>
      <c r="F2" s="179"/>
      <c r="G2" s="86"/>
    </row>
    <row r="3" spans="2:7" ht="12.75" customHeight="1">
      <c r="B3" s="3037" t="s">
        <v>1168</v>
      </c>
      <c r="C3" s="3037"/>
      <c r="D3" s="178"/>
      <c r="E3" s="178"/>
      <c r="F3" s="178"/>
      <c r="G3" s="85"/>
    </row>
    <row r="4" spans="2:7" ht="13.5">
      <c r="B4" s="3022" t="s">
        <v>1734</v>
      </c>
      <c r="C4" s="3022"/>
      <c r="D4" s="177"/>
      <c r="E4" s="177"/>
      <c r="F4" s="177"/>
      <c r="G4" s="177"/>
    </row>
    <row r="5" spans="2:7" ht="13.5" hidden="1">
      <c r="B5" s="3022"/>
      <c r="C5" s="3022"/>
      <c r="D5" s="177"/>
      <c r="E5" s="177"/>
      <c r="F5" s="177"/>
      <c r="G5" s="177"/>
    </row>
    <row r="6" spans="2:7" ht="13.5" hidden="1">
      <c r="B6" s="3022"/>
      <c r="C6" s="3022"/>
      <c r="D6" s="177"/>
      <c r="E6" s="177"/>
      <c r="F6" s="177"/>
      <c r="G6" s="177"/>
    </row>
    <row r="7" spans="2:7" ht="13.5" hidden="1">
      <c r="B7" s="3057"/>
      <c r="C7" s="3057"/>
      <c r="D7" s="177"/>
      <c r="E7" s="177"/>
      <c r="F7" s="177"/>
      <c r="G7" s="177"/>
    </row>
    <row r="8" spans="1:3" ht="15.75">
      <c r="A8" s="3056" t="s">
        <v>1036</v>
      </c>
      <c r="B8" s="3056"/>
      <c r="C8" s="3056"/>
    </row>
    <row r="9" spans="1:3" ht="15.75">
      <c r="A9" s="3056" t="s">
        <v>1037</v>
      </c>
      <c r="B9" s="3056"/>
      <c r="C9" s="3056"/>
    </row>
    <row r="10" spans="1:3" ht="15.75">
      <c r="A10" s="3056" t="s">
        <v>1703</v>
      </c>
      <c r="B10" s="3056"/>
      <c r="C10" s="3056"/>
    </row>
    <row r="11" spans="1:3" ht="13.5" thickBot="1">
      <c r="A11" s="3055"/>
      <c r="B11" s="3055"/>
      <c r="C11" s="3055"/>
    </row>
    <row r="12" spans="1:7" ht="32.25" thickBot="1">
      <c r="A12" s="484" t="s">
        <v>353</v>
      </c>
      <c r="B12" s="485" t="s">
        <v>1038</v>
      </c>
      <c r="C12" s="484" t="s">
        <v>1039</v>
      </c>
      <c r="D12" s="494" t="s">
        <v>1040</v>
      </c>
      <c r="E12" s="484" t="s">
        <v>1041</v>
      </c>
      <c r="F12" s="484" t="s">
        <v>1020</v>
      </c>
      <c r="G12" s="484" t="s">
        <v>1021</v>
      </c>
    </row>
    <row r="13" spans="1:7" ht="36.75" hidden="1" thickBot="1">
      <c r="A13" s="480" t="s">
        <v>1022</v>
      </c>
      <c r="B13" s="481" t="s">
        <v>1023</v>
      </c>
      <c r="C13" s="64"/>
      <c r="D13" s="495"/>
      <c r="E13" s="482"/>
      <c r="F13" s="482"/>
      <c r="G13" s="483"/>
    </row>
    <row r="14" spans="1:7" ht="48.75" hidden="1" thickBot="1">
      <c r="A14" s="56" t="s">
        <v>1024</v>
      </c>
      <c r="B14" s="59" t="s">
        <v>975</v>
      </c>
      <c r="C14" s="64"/>
      <c r="D14" s="496"/>
      <c r="E14" s="462"/>
      <c r="F14" s="462"/>
      <c r="G14" s="470"/>
    </row>
    <row r="15" spans="1:7" ht="24.75" hidden="1" thickBot="1">
      <c r="A15" s="56" t="s">
        <v>976</v>
      </c>
      <c r="B15" s="60" t="s">
        <v>977</v>
      </c>
      <c r="C15" s="64"/>
      <c r="D15" s="496"/>
      <c r="E15" s="462"/>
      <c r="F15" s="462"/>
      <c r="G15" s="470"/>
    </row>
    <row r="16" spans="1:7" ht="24.75" hidden="1" thickBot="1">
      <c r="A16" s="56" t="s">
        <v>978</v>
      </c>
      <c r="B16" s="60" t="s">
        <v>979</v>
      </c>
      <c r="C16" s="64"/>
      <c r="D16" s="496"/>
      <c r="E16" s="462"/>
      <c r="F16" s="462"/>
      <c r="G16" s="470"/>
    </row>
    <row r="17" spans="1:7" ht="16.5" hidden="1" thickBot="1">
      <c r="A17" s="56" t="s">
        <v>980</v>
      </c>
      <c r="B17" s="60" t="s">
        <v>981</v>
      </c>
      <c r="C17" s="64"/>
      <c r="D17" s="496"/>
      <c r="E17" s="462"/>
      <c r="F17" s="462"/>
      <c r="G17" s="470"/>
    </row>
    <row r="18" spans="1:7" ht="48.75" hidden="1" thickBot="1">
      <c r="A18" s="56" t="s">
        <v>982</v>
      </c>
      <c r="B18" s="61" t="s">
        <v>983</v>
      </c>
      <c r="C18" s="64"/>
      <c r="D18" s="496"/>
      <c r="E18" s="462"/>
      <c r="F18" s="462"/>
      <c r="G18" s="470"/>
    </row>
    <row r="19" spans="1:7" ht="24.75" hidden="1" thickBot="1">
      <c r="A19" s="56" t="s">
        <v>984</v>
      </c>
      <c r="B19" s="60" t="s">
        <v>985</v>
      </c>
      <c r="C19" s="64"/>
      <c r="D19" s="496"/>
      <c r="E19" s="462"/>
      <c r="F19" s="462"/>
      <c r="G19" s="470"/>
    </row>
    <row r="20" spans="1:7" ht="24.75" hidden="1" thickBot="1">
      <c r="A20" s="56" t="s">
        <v>986</v>
      </c>
      <c r="B20" s="60" t="s">
        <v>979</v>
      </c>
      <c r="C20" s="64"/>
      <c r="D20" s="496"/>
      <c r="E20" s="462"/>
      <c r="F20" s="462"/>
      <c r="G20" s="470"/>
    </row>
    <row r="21" spans="1:7" ht="16.5" hidden="1" thickBot="1">
      <c r="A21" s="56" t="s">
        <v>987</v>
      </c>
      <c r="B21" s="60" t="s">
        <v>981</v>
      </c>
      <c r="C21" s="64"/>
      <c r="D21" s="496"/>
      <c r="E21" s="462"/>
      <c r="F21" s="462"/>
      <c r="G21" s="470"/>
    </row>
    <row r="22" spans="1:7" ht="48.75" hidden="1" thickBot="1">
      <c r="A22" s="55" t="s">
        <v>988</v>
      </c>
      <c r="B22" s="59" t="s">
        <v>989</v>
      </c>
      <c r="C22" s="64"/>
      <c r="D22" s="496"/>
      <c r="E22" s="462"/>
      <c r="F22" s="462"/>
      <c r="G22" s="470"/>
    </row>
    <row r="23" spans="1:7" ht="60.75" hidden="1" thickBot="1">
      <c r="A23" s="56" t="s">
        <v>990</v>
      </c>
      <c r="B23" s="61" t="s">
        <v>570</v>
      </c>
      <c r="C23" s="64">
        <v>1297</v>
      </c>
      <c r="D23" s="496"/>
      <c r="E23" s="462"/>
      <c r="F23" s="462"/>
      <c r="G23" s="470"/>
    </row>
    <row r="24" spans="1:7" ht="24.75" hidden="1" thickBot="1">
      <c r="A24" s="56" t="s">
        <v>571</v>
      </c>
      <c r="B24" s="60" t="s">
        <v>572</v>
      </c>
      <c r="C24" s="65">
        <v>1297</v>
      </c>
      <c r="D24" s="497"/>
      <c r="E24" s="463"/>
      <c r="F24" s="463"/>
      <c r="G24" s="471"/>
    </row>
    <row r="25" spans="1:7" ht="24.75" hidden="1" thickBot="1">
      <c r="A25" s="56" t="s">
        <v>573</v>
      </c>
      <c r="B25" s="60" t="s">
        <v>574</v>
      </c>
      <c r="C25" s="66">
        <v>8327</v>
      </c>
      <c r="D25" s="498"/>
      <c r="E25" s="464"/>
      <c r="F25" s="464"/>
      <c r="G25" s="472"/>
    </row>
    <row r="26" spans="1:7" ht="36.75" hidden="1" thickBot="1">
      <c r="A26" s="56" t="s">
        <v>575</v>
      </c>
      <c r="B26" s="60" t="s">
        <v>576</v>
      </c>
      <c r="C26" s="65">
        <v>8327</v>
      </c>
      <c r="D26" s="497"/>
      <c r="E26" s="463"/>
      <c r="F26" s="463"/>
      <c r="G26" s="471"/>
    </row>
    <row r="27" spans="1:7" ht="24.75" hidden="1" thickBot="1">
      <c r="A27" s="56" t="s">
        <v>582</v>
      </c>
      <c r="B27" s="60" t="s">
        <v>583</v>
      </c>
      <c r="C27" s="66">
        <v>7030</v>
      </c>
      <c r="D27" s="498"/>
      <c r="E27" s="464"/>
      <c r="F27" s="464"/>
      <c r="G27" s="472"/>
    </row>
    <row r="28" spans="1:7" ht="36.75" hidden="1" thickBot="1">
      <c r="A28" s="56" t="s">
        <v>584</v>
      </c>
      <c r="B28" s="60" t="s">
        <v>956</v>
      </c>
      <c r="C28" s="65">
        <v>7030</v>
      </c>
      <c r="D28" s="497"/>
      <c r="E28" s="463"/>
      <c r="F28" s="463"/>
      <c r="G28" s="471"/>
    </row>
    <row r="29" spans="1:7" ht="36.75" hidden="1" thickBot="1">
      <c r="A29" s="56" t="s">
        <v>957</v>
      </c>
      <c r="B29" s="60" t="s">
        <v>600</v>
      </c>
      <c r="C29" s="67">
        <v>1297</v>
      </c>
      <c r="D29" s="499"/>
      <c r="E29" s="465"/>
      <c r="F29" s="465"/>
      <c r="G29" s="473"/>
    </row>
    <row r="30" spans="1:7" ht="36" hidden="1">
      <c r="A30" s="56" t="s">
        <v>601</v>
      </c>
      <c r="B30" s="60" t="s">
        <v>602</v>
      </c>
      <c r="C30" s="68"/>
      <c r="D30" s="500"/>
      <c r="E30" s="181"/>
      <c r="F30" s="181"/>
      <c r="G30" s="474"/>
    </row>
    <row r="31" spans="1:7" ht="36" hidden="1">
      <c r="A31" s="56" t="s">
        <v>603</v>
      </c>
      <c r="B31" s="60" t="s">
        <v>604</v>
      </c>
      <c r="C31" s="68"/>
      <c r="D31" s="500"/>
      <c r="E31" s="181"/>
      <c r="F31" s="181"/>
      <c r="G31" s="474"/>
    </row>
    <row r="32" spans="1:7" ht="24" hidden="1">
      <c r="A32" s="56" t="s">
        <v>605</v>
      </c>
      <c r="B32" s="60" t="s">
        <v>606</v>
      </c>
      <c r="C32" s="68"/>
      <c r="D32" s="500"/>
      <c r="E32" s="181"/>
      <c r="F32" s="181"/>
      <c r="G32" s="474"/>
    </row>
    <row r="33" spans="1:7" ht="24" hidden="1">
      <c r="A33" s="56" t="s">
        <v>607</v>
      </c>
      <c r="B33" s="60" t="s">
        <v>608</v>
      </c>
      <c r="C33" s="68"/>
      <c r="D33" s="500"/>
      <c r="E33" s="181"/>
      <c r="F33" s="181"/>
      <c r="G33" s="474"/>
    </row>
    <row r="34" spans="1:7" ht="24" hidden="1">
      <c r="A34" s="56" t="s">
        <v>609</v>
      </c>
      <c r="B34" s="60" t="s">
        <v>610</v>
      </c>
      <c r="C34" s="68"/>
      <c r="D34" s="500"/>
      <c r="E34" s="181"/>
      <c r="F34" s="181"/>
      <c r="G34" s="474"/>
    </row>
    <row r="35" spans="1:7" ht="24" hidden="1">
      <c r="A35" s="56" t="s">
        <v>611</v>
      </c>
      <c r="B35" s="60" t="s">
        <v>613</v>
      </c>
      <c r="C35" s="68"/>
      <c r="D35" s="500"/>
      <c r="E35" s="181"/>
      <c r="F35" s="181"/>
      <c r="G35" s="474"/>
    </row>
    <row r="36" spans="1:7" ht="24" hidden="1">
      <c r="A36" s="56" t="s">
        <v>614</v>
      </c>
      <c r="B36" s="60" t="s">
        <v>615</v>
      </c>
      <c r="C36" s="68"/>
      <c r="D36" s="500"/>
      <c r="E36" s="181"/>
      <c r="F36" s="181"/>
      <c r="G36" s="474"/>
    </row>
    <row r="37" spans="1:7" ht="36" hidden="1">
      <c r="A37" s="56" t="s">
        <v>616</v>
      </c>
      <c r="B37" s="60" t="s">
        <v>973</v>
      </c>
      <c r="C37" s="68"/>
      <c r="D37" s="500"/>
      <c r="E37" s="181"/>
      <c r="F37" s="181"/>
      <c r="G37" s="474"/>
    </row>
    <row r="38" spans="1:7" ht="36" hidden="1">
      <c r="A38" s="56" t="s">
        <v>974</v>
      </c>
      <c r="B38" s="60" t="s">
        <v>1125</v>
      </c>
      <c r="C38" s="68"/>
      <c r="D38" s="500"/>
      <c r="E38" s="181"/>
      <c r="F38" s="181"/>
      <c r="G38" s="474"/>
    </row>
    <row r="39" spans="1:7" ht="36" hidden="1">
      <c r="A39" s="56" t="s">
        <v>1126</v>
      </c>
      <c r="B39" s="60" t="s">
        <v>1127</v>
      </c>
      <c r="C39" s="68"/>
      <c r="D39" s="500"/>
      <c r="E39" s="181"/>
      <c r="F39" s="181"/>
      <c r="G39" s="474"/>
    </row>
    <row r="40" spans="1:7" ht="60" hidden="1">
      <c r="A40" s="56" t="s">
        <v>1128</v>
      </c>
      <c r="B40" s="61" t="s">
        <v>1129</v>
      </c>
      <c r="C40" s="68"/>
      <c r="D40" s="500"/>
      <c r="E40" s="181"/>
      <c r="F40" s="181"/>
      <c r="G40" s="474"/>
    </row>
    <row r="41" spans="1:7" ht="24" hidden="1">
      <c r="A41" s="56" t="s">
        <v>1130</v>
      </c>
      <c r="B41" s="60" t="s">
        <v>572</v>
      </c>
      <c r="C41" s="68"/>
      <c r="D41" s="500"/>
      <c r="E41" s="181"/>
      <c r="F41" s="181"/>
      <c r="G41" s="474"/>
    </row>
    <row r="42" spans="1:7" ht="24" hidden="1">
      <c r="A42" s="56" t="s">
        <v>1131</v>
      </c>
      <c r="B42" s="60" t="s">
        <v>574</v>
      </c>
      <c r="C42" s="68"/>
      <c r="D42" s="500"/>
      <c r="E42" s="181"/>
      <c r="F42" s="181"/>
      <c r="G42" s="474"/>
    </row>
    <row r="43" spans="1:7" ht="36" hidden="1">
      <c r="A43" s="56" t="s">
        <v>1132</v>
      </c>
      <c r="B43" s="60" t="s">
        <v>576</v>
      </c>
      <c r="C43" s="68"/>
      <c r="D43" s="500"/>
      <c r="E43" s="181"/>
      <c r="F43" s="181"/>
      <c r="G43" s="474"/>
    </row>
    <row r="44" spans="1:7" ht="24" hidden="1">
      <c r="A44" s="56" t="s">
        <v>1133</v>
      </c>
      <c r="B44" s="60" t="s">
        <v>583</v>
      </c>
      <c r="C44" s="68"/>
      <c r="D44" s="500"/>
      <c r="E44" s="181"/>
      <c r="F44" s="181"/>
      <c r="G44" s="474"/>
    </row>
    <row r="45" spans="1:7" ht="36" hidden="1">
      <c r="A45" s="56" t="s">
        <v>1134</v>
      </c>
      <c r="B45" s="60" t="s">
        <v>956</v>
      </c>
      <c r="C45" s="68"/>
      <c r="D45" s="500"/>
      <c r="E45" s="181"/>
      <c r="F45" s="181"/>
      <c r="G45" s="474"/>
    </row>
    <row r="46" spans="1:7" ht="36" hidden="1">
      <c r="A46" s="56" t="s">
        <v>1135</v>
      </c>
      <c r="B46" s="60" t="s">
        <v>600</v>
      </c>
      <c r="C46" s="68"/>
      <c r="D46" s="500"/>
      <c r="E46" s="181"/>
      <c r="F46" s="181"/>
      <c r="G46" s="474"/>
    </row>
    <row r="47" spans="1:7" ht="36" hidden="1">
      <c r="A47" s="56" t="s">
        <v>1136</v>
      </c>
      <c r="B47" s="60" t="s">
        <v>602</v>
      </c>
      <c r="C47" s="68"/>
      <c r="D47" s="500"/>
      <c r="E47" s="181"/>
      <c r="F47" s="181"/>
      <c r="G47" s="474"/>
    </row>
    <row r="48" spans="1:7" ht="36" hidden="1">
      <c r="A48" s="56" t="s">
        <v>1137</v>
      </c>
      <c r="B48" s="60" t="s">
        <v>604</v>
      </c>
      <c r="C48" s="68"/>
      <c r="D48" s="500"/>
      <c r="E48" s="181"/>
      <c r="F48" s="181"/>
      <c r="G48" s="474"/>
    </row>
    <row r="49" spans="1:7" ht="24" hidden="1">
      <c r="A49" s="56" t="s">
        <v>1138</v>
      </c>
      <c r="B49" s="60" t="s">
        <v>606</v>
      </c>
      <c r="C49" s="68"/>
      <c r="D49" s="500"/>
      <c r="E49" s="181"/>
      <c r="F49" s="181"/>
      <c r="G49" s="474"/>
    </row>
    <row r="50" spans="1:7" ht="24" hidden="1">
      <c r="A50" s="56" t="s">
        <v>1115</v>
      </c>
      <c r="B50" s="60" t="s">
        <v>608</v>
      </c>
      <c r="C50" s="68"/>
      <c r="D50" s="500"/>
      <c r="E50" s="181"/>
      <c r="F50" s="181"/>
      <c r="G50" s="474"/>
    </row>
    <row r="51" spans="1:7" ht="24" hidden="1">
      <c r="A51" s="56" t="s">
        <v>1116</v>
      </c>
      <c r="B51" s="60" t="s">
        <v>610</v>
      </c>
      <c r="C51" s="68"/>
      <c r="D51" s="500"/>
      <c r="E51" s="181"/>
      <c r="F51" s="181"/>
      <c r="G51" s="474"/>
    </row>
    <row r="52" spans="1:7" ht="24" hidden="1">
      <c r="A52" s="56" t="s">
        <v>1117</v>
      </c>
      <c r="B52" s="60" t="s">
        <v>613</v>
      </c>
      <c r="C52" s="68"/>
      <c r="D52" s="500"/>
      <c r="E52" s="181"/>
      <c r="F52" s="181"/>
      <c r="G52" s="474"/>
    </row>
    <row r="53" spans="1:7" ht="24" hidden="1">
      <c r="A53" s="56" t="s">
        <v>1118</v>
      </c>
      <c r="B53" s="60" t="s">
        <v>615</v>
      </c>
      <c r="C53" s="68"/>
      <c r="D53" s="500"/>
      <c r="E53" s="181"/>
      <c r="F53" s="181"/>
      <c r="G53" s="474"/>
    </row>
    <row r="54" spans="1:7" ht="36" hidden="1">
      <c r="A54" s="56" t="s">
        <v>1119</v>
      </c>
      <c r="B54" s="60" t="s">
        <v>973</v>
      </c>
      <c r="C54" s="68"/>
      <c r="D54" s="500"/>
      <c r="E54" s="181"/>
      <c r="F54" s="181"/>
      <c r="G54" s="474"/>
    </row>
    <row r="55" spans="1:7" ht="36" hidden="1">
      <c r="A55" s="56" t="s">
        <v>1120</v>
      </c>
      <c r="B55" s="60" t="s">
        <v>1078</v>
      </c>
      <c r="C55" s="68"/>
      <c r="D55" s="500"/>
      <c r="E55" s="181"/>
      <c r="F55" s="181"/>
      <c r="G55" s="474"/>
    </row>
    <row r="56" spans="1:7" ht="36" hidden="1">
      <c r="A56" s="56" t="s">
        <v>1079</v>
      </c>
      <c r="B56" s="60" t="s">
        <v>1127</v>
      </c>
      <c r="C56" s="68"/>
      <c r="D56" s="500"/>
      <c r="E56" s="181"/>
      <c r="F56" s="181"/>
      <c r="G56" s="474"/>
    </row>
    <row r="57" spans="1:7" ht="24" hidden="1">
      <c r="A57" s="55" t="s">
        <v>1080</v>
      </c>
      <c r="B57" s="59" t="s">
        <v>1081</v>
      </c>
      <c r="C57" s="68"/>
      <c r="D57" s="500"/>
      <c r="E57" s="181"/>
      <c r="F57" s="181"/>
      <c r="G57" s="474"/>
    </row>
    <row r="58" spans="1:7" ht="24" hidden="1">
      <c r="A58" s="56" t="s">
        <v>1082</v>
      </c>
      <c r="B58" s="61" t="s">
        <v>1085</v>
      </c>
      <c r="C58" s="68"/>
      <c r="D58" s="500"/>
      <c r="E58" s="181"/>
      <c r="F58" s="181"/>
      <c r="G58" s="474"/>
    </row>
    <row r="59" spans="1:7" ht="24" hidden="1">
      <c r="A59" s="56" t="s">
        <v>1086</v>
      </c>
      <c r="B59" s="60" t="s">
        <v>1087</v>
      </c>
      <c r="C59" s="68"/>
      <c r="D59" s="500"/>
      <c r="E59" s="181"/>
      <c r="F59" s="181"/>
      <c r="G59" s="474"/>
    </row>
    <row r="60" spans="1:7" ht="24" hidden="1">
      <c r="A60" s="56" t="s">
        <v>1088</v>
      </c>
      <c r="B60" s="60" t="s">
        <v>1089</v>
      </c>
      <c r="C60" s="68"/>
      <c r="D60" s="500"/>
      <c r="E60" s="181"/>
      <c r="F60" s="181"/>
      <c r="G60" s="474"/>
    </row>
    <row r="61" spans="1:7" ht="24" hidden="1">
      <c r="A61" s="56" t="s">
        <v>1090</v>
      </c>
      <c r="B61" s="60" t="s">
        <v>687</v>
      </c>
      <c r="C61" s="68"/>
      <c r="D61" s="500"/>
      <c r="E61" s="181"/>
      <c r="F61" s="181"/>
      <c r="G61" s="474"/>
    </row>
    <row r="62" spans="1:7" ht="24" hidden="1">
      <c r="A62" s="56" t="s">
        <v>688</v>
      </c>
      <c r="B62" s="60" t="s">
        <v>689</v>
      </c>
      <c r="C62" s="68"/>
      <c r="D62" s="500"/>
      <c r="E62" s="181"/>
      <c r="F62" s="181"/>
      <c r="G62" s="474"/>
    </row>
    <row r="63" spans="1:7" ht="24" hidden="1">
      <c r="A63" s="56" t="s">
        <v>690</v>
      </c>
      <c r="B63" s="60" t="s">
        <v>691</v>
      </c>
      <c r="C63" s="68"/>
      <c r="D63" s="500"/>
      <c r="E63" s="181"/>
      <c r="F63" s="181"/>
      <c r="G63" s="474"/>
    </row>
    <row r="64" spans="1:7" ht="24" hidden="1">
      <c r="A64" s="56" t="s">
        <v>692</v>
      </c>
      <c r="B64" s="60" t="s">
        <v>21</v>
      </c>
      <c r="C64" s="68"/>
      <c r="D64" s="500"/>
      <c r="E64" s="181"/>
      <c r="F64" s="181"/>
      <c r="G64" s="474"/>
    </row>
    <row r="65" spans="1:7" ht="24" hidden="1">
      <c r="A65" s="56" t="s">
        <v>22</v>
      </c>
      <c r="B65" s="60" t="s">
        <v>23</v>
      </c>
      <c r="C65" s="68"/>
      <c r="D65" s="500"/>
      <c r="E65" s="181"/>
      <c r="F65" s="181"/>
      <c r="G65" s="474"/>
    </row>
    <row r="66" spans="1:7" ht="24" hidden="1">
      <c r="A66" s="56" t="s">
        <v>24</v>
      </c>
      <c r="B66" s="59" t="s">
        <v>25</v>
      </c>
      <c r="C66" s="68"/>
      <c r="D66" s="500"/>
      <c r="E66" s="181"/>
      <c r="F66" s="181"/>
      <c r="G66" s="474"/>
    </row>
    <row r="67" spans="1:7" ht="24" hidden="1">
      <c r="A67" s="56" t="s">
        <v>26</v>
      </c>
      <c r="B67" s="60" t="s">
        <v>1087</v>
      </c>
      <c r="C67" s="68"/>
      <c r="D67" s="500"/>
      <c r="E67" s="181"/>
      <c r="F67" s="181"/>
      <c r="G67" s="474"/>
    </row>
    <row r="68" spans="1:7" ht="12.75" hidden="1">
      <c r="A68" s="56" t="s">
        <v>27</v>
      </c>
      <c r="B68" s="62" t="s">
        <v>1098</v>
      </c>
      <c r="C68" s="68"/>
      <c r="D68" s="500"/>
      <c r="E68" s="181"/>
      <c r="F68" s="181"/>
      <c r="G68" s="474"/>
    </row>
    <row r="69" spans="1:7" ht="36" hidden="1">
      <c r="A69" s="56" t="s">
        <v>1099</v>
      </c>
      <c r="B69" s="62" t="s">
        <v>1100</v>
      </c>
      <c r="C69" s="68"/>
      <c r="D69" s="500"/>
      <c r="E69" s="181"/>
      <c r="F69" s="181"/>
      <c r="G69" s="474"/>
    </row>
    <row r="70" spans="1:7" ht="24" hidden="1">
      <c r="A70" s="56" t="s">
        <v>1101</v>
      </c>
      <c r="B70" s="60" t="s">
        <v>1089</v>
      </c>
      <c r="C70" s="68"/>
      <c r="D70" s="500"/>
      <c r="E70" s="181"/>
      <c r="F70" s="181"/>
      <c r="G70" s="474"/>
    </row>
    <row r="71" spans="1:7" ht="24" hidden="1">
      <c r="A71" s="56" t="s">
        <v>1102</v>
      </c>
      <c r="B71" s="60" t="s">
        <v>687</v>
      </c>
      <c r="C71" s="68"/>
      <c r="D71" s="500"/>
      <c r="E71" s="181"/>
      <c r="F71" s="181"/>
      <c r="G71" s="474"/>
    </row>
    <row r="72" spans="1:7" ht="24" hidden="1">
      <c r="A72" s="56" t="s">
        <v>736</v>
      </c>
      <c r="B72" s="60" t="s">
        <v>689</v>
      </c>
      <c r="C72" s="68"/>
      <c r="D72" s="500"/>
      <c r="E72" s="181"/>
      <c r="F72" s="181"/>
      <c r="G72" s="474"/>
    </row>
    <row r="73" spans="1:7" ht="24" hidden="1">
      <c r="A73" s="56" t="s">
        <v>737</v>
      </c>
      <c r="B73" s="60" t="s">
        <v>691</v>
      </c>
      <c r="C73" s="68"/>
      <c r="D73" s="500"/>
      <c r="E73" s="181"/>
      <c r="F73" s="181"/>
      <c r="G73" s="474"/>
    </row>
    <row r="74" spans="1:7" ht="24" hidden="1">
      <c r="A74" s="56" t="s">
        <v>738</v>
      </c>
      <c r="B74" s="60" t="s">
        <v>739</v>
      </c>
      <c r="C74" s="68"/>
      <c r="D74" s="500"/>
      <c r="E74" s="181"/>
      <c r="F74" s="181"/>
      <c r="G74" s="474"/>
    </row>
    <row r="75" spans="1:7" ht="24" hidden="1">
      <c r="A75" s="56" t="s">
        <v>740</v>
      </c>
      <c r="B75" s="60" t="s">
        <v>741</v>
      </c>
      <c r="C75" s="68"/>
      <c r="D75" s="500"/>
      <c r="E75" s="181"/>
      <c r="F75" s="181"/>
      <c r="G75" s="474"/>
    </row>
    <row r="76" spans="1:7" ht="24" hidden="1">
      <c r="A76" s="55" t="s">
        <v>742</v>
      </c>
      <c r="B76" s="59" t="s">
        <v>743</v>
      </c>
      <c r="C76" s="68"/>
      <c r="D76" s="500"/>
      <c r="E76" s="181"/>
      <c r="F76" s="181"/>
      <c r="G76" s="474"/>
    </row>
    <row r="77" spans="1:7" ht="48" hidden="1">
      <c r="A77" s="56" t="s">
        <v>744</v>
      </c>
      <c r="B77" s="61" t="s">
        <v>745</v>
      </c>
      <c r="C77" s="68"/>
      <c r="D77" s="500"/>
      <c r="E77" s="181"/>
      <c r="F77" s="181"/>
      <c r="G77" s="474"/>
    </row>
    <row r="78" spans="1:7" ht="24" hidden="1">
      <c r="A78" s="56" t="s">
        <v>746</v>
      </c>
      <c r="B78" s="60" t="s">
        <v>54</v>
      </c>
      <c r="C78" s="68"/>
      <c r="D78" s="500"/>
      <c r="E78" s="181"/>
      <c r="F78" s="181"/>
      <c r="G78" s="474"/>
    </row>
    <row r="79" spans="1:7" ht="24" hidden="1">
      <c r="A79" s="56" t="s">
        <v>55</v>
      </c>
      <c r="B79" s="60" t="s">
        <v>56</v>
      </c>
      <c r="C79" s="68"/>
      <c r="D79" s="500"/>
      <c r="E79" s="181"/>
      <c r="F79" s="181"/>
      <c r="G79" s="474"/>
    </row>
    <row r="80" spans="1:7" ht="12.75" hidden="1">
      <c r="A80" s="56" t="s">
        <v>57</v>
      </c>
      <c r="B80" s="60" t="s">
        <v>58</v>
      </c>
      <c r="C80" s="68"/>
      <c r="D80" s="500"/>
      <c r="E80" s="181"/>
      <c r="F80" s="181"/>
      <c r="G80" s="474"/>
    </row>
    <row r="81" spans="1:7" ht="24" hidden="1">
      <c r="A81" s="55" t="s">
        <v>59</v>
      </c>
      <c r="B81" s="59" t="s">
        <v>60</v>
      </c>
      <c r="C81" s="68"/>
      <c r="D81" s="500"/>
      <c r="E81" s="181"/>
      <c r="F81" s="181"/>
      <c r="G81" s="474"/>
    </row>
    <row r="82" spans="1:7" ht="36" hidden="1">
      <c r="A82" s="56" t="s">
        <v>61</v>
      </c>
      <c r="B82" s="59" t="s">
        <v>62</v>
      </c>
      <c r="C82" s="68"/>
      <c r="D82" s="500"/>
      <c r="E82" s="181"/>
      <c r="F82" s="181"/>
      <c r="G82" s="474"/>
    </row>
    <row r="83" spans="1:7" ht="24" hidden="1">
      <c r="A83" s="56" t="s">
        <v>63</v>
      </c>
      <c r="B83" s="60" t="s">
        <v>1055</v>
      </c>
      <c r="C83" s="68"/>
      <c r="D83" s="500"/>
      <c r="E83" s="181"/>
      <c r="F83" s="181"/>
      <c r="G83" s="474"/>
    </row>
    <row r="84" spans="1:7" ht="24" hidden="1">
      <c r="A84" s="56" t="s">
        <v>1056</v>
      </c>
      <c r="B84" s="60" t="s">
        <v>728</v>
      </c>
      <c r="C84" s="68"/>
      <c r="D84" s="500"/>
      <c r="E84" s="181"/>
      <c r="F84" s="181"/>
      <c r="G84" s="474"/>
    </row>
    <row r="85" spans="1:7" ht="24" hidden="1">
      <c r="A85" s="56" t="s">
        <v>729</v>
      </c>
      <c r="B85" s="60" t="s">
        <v>730</v>
      </c>
      <c r="C85" s="68"/>
      <c r="D85" s="500"/>
      <c r="E85" s="181"/>
      <c r="F85" s="181"/>
      <c r="G85" s="474"/>
    </row>
    <row r="86" spans="1:7" ht="24" hidden="1">
      <c r="A86" s="56" t="s">
        <v>731</v>
      </c>
      <c r="B86" s="60" t="s">
        <v>732</v>
      </c>
      <c r="C86" s="68"/>
      <c r="D86" s="500"/>
      <c r="E86" s="181"/>
      <c r="F86" s="181"/>
      <c r="G86" s="474"/>
    </row>
    <row r="87" spans="1:7" ht="24" hidden="1">
      <c r="A87" s="56" t="s">
        <v>733</v>
      </c>
      <c r="B87" s="60" t="s">
        <v>734</v>
      </c>
      <c r="C87" s="68"/>
      <c r="D87" s="500"/>
      <c r="E87" s="181"/>
      <c r="F87" s="181"/>
      <c r="G87" s="474"/>
    </row>
    <row r="88" spans="1:7" ht="36" hidden="1">
      <c r="A88" s="56" t="s">
        <v>735</v>
      </c>
      <c r="B88" s="60" t="s">
        <v>180</v>
      </c>
      <c r="C88" s="68"/>
      <c r="D88" s="500"/>
      <c r="E88" s="181"/>
      <c r="F88" s="181"/>
      <c r="G88" s="474"/>
    </row>
    <row r="89" spans="1:7" ht="36" hidden="1">
      <c r="A89" s="56" t="s">
        <v>181</v>
      </c>
      <c r="B89" s="60" t="s">
        <v>182</v>
      </c>
      <c r="C89" s="68"/>
      <c r="D89" s="500"/>
      <c r="E89" s="181"/>
      <c r="F89" s="181"/>
      <c r="G89" s="474"/>
    </row>
    <row r="90" spans="1:7" ht="36" hidden="1">
      <c r="A90" s="57" t="s">
        <v>183</v>
      </c>
      <c r="B90" s="59" t="s">
        <v>184</v>
      </c>
      <c r="C90" s="68"/>
      <c r="D90" s="500"/>
      <c r="E90" s="181"/>
      <c r="F90" s="181"/>
      <c r="G90" s="474"/>
    </row>
    <row r="91" spans="1:7" ht="24" hidden="1">
      <c r="A91" s="56" t="s">
        <v>185</v>
      </c>
      <c r="B91" s="60" t="s">
        <v>186</v>
      </c>
      <c r="C91" s="68"/>
      <c r="D91" s="500"/>
      <c r="E91" s="181"/>
      <c r="F91" s="181"/>
      <c r="G91" s="474"/>
    </row>
    <row r="92" spans="1:7" ht="24" hidden="1">
      <c r="A92" s="56" t="s">
        <v>187</v>
      </c>
      <c r="B92" s="60" t="s">
        <v>188</v>
      </c>
      <c r="C92" s="68"/>
      <c r="D92" s="500"/>
      <c r="E92" s="181"/>
      <c r="F92" s="181"/>
      <c r="G92" s="474"/>
    </row>
    <row r="93" spans="1:7" ht="24" hidden="1">
      <c r="A93" s="56" t="s">
        <v>189</v>
      </c>
      <c r="B93" s="60" t="s">
        <v>831</v>
      </c>
      <c r="C93" s="68"/>
      <c r="D93" s="500"/>
      <c r="E93" s="181"/>
      <c r="F93" s="181"/>
      <c r="G93" s="474"/>
    </row>
    <row r="94" spans="1:7" ht="24" hidden="1">
      <c r="A94" s="56" t="s">
        <v>832</v>
      </c>
      <c r="B94" s="60" t="s">
        <v>833</v>
      </c>
      <c r="C94" s="68"/>
      <c r="D94" s="500"/>
      <c r="E94" s="181"/>
      <c r="F94" s="181"/>
      <c r="G94" s="474"/>
    </row>
    <row r="95" spans="1:7" ht="24" hidden="1">
      <c r="A95" s="56" t="s">
        <v>834</v>
      </c>
      <c r="B95" s="60" t="s">
        <v>803</v>
      </c>
      <c r="C95" s="68"/>
      <c r="D95" s="500"/>
      <c r="E95" s="181"/>
      <c r="F95" s="181"/>
      <c r="G95" s="474"/>
    </row>
    <row r="96" spans="1:7" ht="24" hidden="1">
      <c r="A96" s="56" t="s">
        <v>804</v>
      </c>
      <c r="B96" s="60" t="s">
        <v>805</v>
      </c>
      <c r="C96" s="68"/>
      <c r="D96" s="500"/>
      <c r="E96" s="181"/>
      <c r="F96" s="181"/>
      <c r="G96" s="474"/>
    </row>
    <row r="97" spans="1:7" ht="24" hidden="1">
      <c r="A97" s="56" t="s">
        <v>806</v>
      </c>
      <c r="B97" s="60" t="s">
        <v>807</v>
      </c>
      <c r="C97" s="68"/>
      <c r="D97" s="500"/>
      <c r="E97" s="181"/>
      <c r="F97" s="181"/>
      <c r="G97" s="474"/>
    </row>
    <row r="98" spans="1:7" ht="24" hidden="1">
      <c r="A98" s="55" t="s">
        <v>808</v>
      </c>
      <c r="B98" s="59" t="s">
        <v>809</v>
      </c>
      <c r="C98" s="68"/>
      <c r="D98" s="500"/>
      <c r="E98" s="181"/>
      <c r="F98" s="181"/>
      <c r="G98" s="474"/>
    </row>
    <row r="99" spans="1:7" ht="24" hidden="1">
      <c r="A99" s="56" t="s">
        <v>810</v>
      </c>
      <c r="B99" s="59" t="s">
        <v>811</v>
      </c>
      <c r="C99" s="68"/>
      <c r="D99" s="500"/>
      <c r="E99" s="181"/>
      <c r="F99" s="181"/>
      <c r="G99" s="474"/>
    </row>
    <row r="100" spans="1:7" ht="24" hidden="1">
      <c r="A100" s="56" t="s">
        <v>812</v>
      </c>
      <c r="B100" s="60" t="s">
        <v>813</v>
      </c>
      <c r="C100" s="68"/>
      <c r="D100" s="500"/>
      <c r="E100" s="181"/>
      <c r="F100" s="181"/>
      <c r="G100" s="474"/>
    </row>
    <row r="101" spans="1:7" ht="36" hidden="1">
      <c r="A101" s="56" t="s">
        <v>814</v>
      </c>
      <c r="B101" s="60" t="s">
        <v>815</v>
      </c>
      <c r="C101" s="68"/>
      <c r="D101" s="500"/>
      <c r="E101" s="181"/>
      <c r="F101" s="181"/>
      <c r="G101" s="474"/>
    </row>
    <row r="102" spans="1:7" ht="48" hidden="1">
      <c r="A102" s="56" t="s">
        <v>816</v>
      </c>
      <c r="B102" s="60" t="s">
        <v>817</v>
      </c>
      <c r="C102" s="68"/>
      <c r="D102" s="500"/>
      <c r="E102" s="181"/>
      <c r="F102" s="181"/>
      <c r="G102" s="474"/>
    </row>
    <row r="103" spans="1:7" ht="36" hidden="1">
      <c r="A103" s="56" t="s">
        <v>818</v>
      </c>
      <c r="B103" s="60" t="s">
        <v>819</v>
      </c>
      <c r="C103" s="68"/>
      <c r="D103" s="500"/>
      <c r="E103" s="181"/>
      <c r="F103" s="181"/>
      <c r="G103" s="474"/>
    </row>
    <row r="104" spans="1:7" ht="24" hidden="1">
      <c r="A104" s="56" t="s">
        <v>820</v>
      </c>
      <c r="B104" s="59" t="s">
        <v>821</v>
      </c>
      <c r="C104" s="68"/>
      <c r="D104" s="500"/>
      <c r="E104" s="181"/>
      <c r="F104" s="181"/>
      <c r="G104" s="474"/>
    </row>
    <row r="105" spans="1:7" ht="24" hidden="1">
      <c r="A105" s="56" t="s">
        <v>822</v>
      </c>
      <c r="B105" s="60" t="s">
        <v>823</v>
      </c>
      <c r="C105" s="68"/>
      <c r="D105" s="500"/>
      <c r="E105" s="181"/>
      <c r="F105" s="181"/>
      <c r="G105" s="474"/>
    </row>
    <row r="106" spans="1:7" ht="36" hidden="1">
      <c r="A106" s="56" t="s">
        <v>824</v>
      </c>
      <c r="B106" s="60" t="s">
        <v>286</v>
      </c>
      <c r="C106" s="68"/>
      <c r="D106" s="500"/>
      <c r="E106" s="181"/>
      <c r="F106" s="181"/>
      <c r="G106" s="474"/>
    </row>
    <row r="107" spans="1:7" ht="24" hidden="1">
      <c r="A107" s="56" t="s">
        <v>287</v>
      </c>
      <c r="B107" s="60" t="s">
        <v>288</v>
      </c>
      <c r="C107" s="68"/>
      <c r="D107" s="500"/>
      <c r="E107" s="181"/>
      <c r="F107" s="181"/>
      <c r="G107" s="474"/>
    </row>
    <row r="108" spans="1:7" ht="24" hidden="1">
      <c r="A108" s="56" t="s">
        <v>289</v>
      </c>
      <c r="B108" s="59" t="s">
        <v>290</v>
      </c>
      <c r="C108" s="68"/>
      <c r="D108" s="500"/>
      <c r="E108" s="181"/>
      <c r="F108" s="181"/>
      <c r="G108" s="474"/>
    </row>
    <row r="109" spans="1:7" ht="36" hidden="1">
      <c r="A109" s="56" t="s">
        <v>291</v>
      </c>
      <c r="B109" s="60" t="s">
        <v>292</v>
      </c>
      <c r="C109" s="68"/>
      <c r="D109" s="500"/>
      <c r="E109" s="181"/>
      <c r="F109" s="181"/>
      <c r="G109" s="474"/>
    </row>
    <row r="110" spans="1:7" ht="24" hidden="1">
      <c r="A110" s="57" t="s">
        <v>293</v>
      </c>
      <c r="B110" s="59" t="s">
        <v>294</v>
      </c>
      <c r="C110" s="68"/>
      <c r="D110" s="500"/>
      <c r="E110" s="181"/>
      <c r="F110" s="181"/>
      <c r="G110" s="474"/>
    </row>
    <row r="111" spans="1:7" ht="24" hidden="1">
      <c r="A111" s="57" t="s">
        <v>295</v>
      </c>
      <c r="B111" s="60" t="s">
        <v>821</v>
      </c>
      <c r="C111" s="68"/>
      <c r="D111" s="500"/>
      <c r="E111" s="181"/>
      <c r="F111" s="181"/>
      <c r="G111" s="474"/>
    </row>
    <row r="112" spans="1:7" ht="12.75" hidden="1">
      <c r="A112" s="57" t="s">
        <v>296</v>
      </c>
      <c r="B112" s="60" t="s">
        <v>297</v>
      </c>
      <c r="C112" s="68"/>
      <c r="D112" s="500"/>
      <c r="E112" s="181"/>
      <c r="F112" s="181"/>
      <c r="G112" s="474"/>
    </row>
    <row r="113" spans="1:7" ht="24" hidden="1">
      <c r="A113" s="57" t="s">
        <v>298</v>
      </c>
      <c r="B113" s="60" t="s">
        <v>255</v>
      </c>
      <c r="C113" s="68"/>
      <c r="D113" s="500"/>
      <c r="E113" s="181"/>
      <c r="F113" s="181"/>
      <c r="G113" s="474"/>
    </row>
    <row r="114" spans="1:7" ht="24" hidden="1">
      <c r="A114" s="57" t="s">
        <v>256</v>
      </c>
      <c r="B114" s="60" t="s">
        <v>257</v>
      </c>
      <c r="C114" s="68"/>
      <c r="D114" s="500"/>
      <c r="E114" s="181"/>
      <c r="F114" s="181"/>
      <c r="G114" s="474"/>
    </row>
    <row r="115" spans="1:7" ht="24" hidden="1">
      <c r="A115" s="55" t="s">
        <v>258</v>
      </c>
      <c r="B115" s="59" t="s">
        <v>259</v>
      </c>
      <c r="C115" s="68"/>
      <c r="D115" s="500"/>
      <c r="E115" s="181"/>
      <c r="F115" s="181"/>
      <c r="G115" s="474"/>
    </row>
    <row r="116" spans="1:7" ht="24" hidden="1">
      <c r="A116" s="57" t="s">
        <v>260</v>
      </c>
      <c r="B116" s="60" t="s">
        <v>261</v>
      </c>
      <c r="C116" s="68"/>
      <c r="D116" s="500"/>
      <c r="E116" s="181"/>
      <c r="F116" s="181"/>
      <c r="G116" s="474"/>
    </row>
    <row r="117" spans="1:7" ht="24" hidden="1">
      <c r="A117" s="57" t="s">
        <v>262</v>
      </c>
      <c r="B117" s="60" t="s">
        <v>263</v>
      </c>
      <c r="C117" s="68"/>
      <c r="D117" s="500"/>
      <c r="E117" s="181"/>
      <c r="F117" s="181"/>
      <c r="G117" s="474"/>
    </row>
    <row r="118" spans="1:7" ht="24" hidden="1">
      <c r="A118" s="58" t="s">
        <v>264</v>
      </c>
      <c r="B118" s="63" t="s">
        <v>275</v>
      </c>
      <c r="C118" s="68"/>
      <c r="D118" s="501"/>
      <c r="E118" s="486"/>
      <c r="F118" s="486"/>
      <c r="G118" s="487"/>
    </row>
    <row r="119" spans="1:7" ht="26.25" thickBot="1">
      <c r="A119" s="490" t="s">
        <v>1309</v>
      </c>
      <c r="B119" s="491" t="s">
        <v>993</v>
      </c>
      <c r="C119" s="691">
        <f>-C120</f>
        <v>7000</v>
      </c>
      <c r="D119" s="502" t="e">
        <f>-D120</f>
        <v>#REF!</v>
      </c>
      <c r="E119" s="492" t="e">
        <f>-E120</f>
        <v>#REF!</v>
      </c>
      <c r="F119" s="492" t="e">
        <f>-F120</f>
        <v>#REF!</v>
      </c>
      <c r="G119" s="493" t="e">
        <f>-G120</f>
        <v>#REF!</v>
      </c>
    </row>
    <row r="120" spans="1:7" ht="12.75">
      <c r="A120" s="457" t="s">
        <v>1310</v>
      </c>
      <c r="B120" s="458" t="s">
        <v>1103</v>
      </c>
      <c r="C120" s="692">
        <f>C121-C169</f>
        <v>-7000</v>
      </c>
      <c r="D120" s="503" t="e">
        <f>D121-D169</f>
        <v>#REF!</v>
      </c>
      <c r="E120" s="488" t="e">
        <f>E121-E169</f>
        <v>#REF!</v>
      </c>
      <c r="F120" s="488" t="e">
        <f>F121-F169</f>
        <v>#REF!</v>
      </c>
      <c r="G120" s="489" t="e">
        <f>G121-G169</f>
        <v>#REF!</v>
      </c>
    </row>
    <row r="121" spans="1:7" ht="12.75" hidden="1">
      <c r="A121" s="81" t="s">
        <v>1311</v>
      </c>
      <c r="B121" s="84" t="s">
        <v>276</v>
      </c>
      <c r="C121" s="693">
        <f>C143</f>
        <v>118000</v>
      </c>
      <c r="D121" s="504" t="e">
        <f>D143</f>
        <v>#REF!</v>
      </c>
      <c r="E121" s="460" t="e">
        <f>E143</f>
        <v>#REF!</v>
      </c>
      <c r="F121" s="460" t="e">
        <f>F143</f>
        <v>#REF!</v>
      </c>
      <c r="G121" s="385" t="e">
        <f>G143</f>
        <v>#REF!</v>
      </c>
    </row>
    <row r="122" spans="1:7" ht="12.75" hidden="1">
      <c r="A122" s="41" t="s">
        <v>277</v>
      </c>
      <c r="B122" s="47" t="s">
        <v>278</v>
      </c>
      <c r="C122" s="694"/>
      <c r="D122" s="505"/>
      <c r="E122" s="466"/>
      <c r="F122" s="466"/>
      <c r="G122" s="475"/>
    </row>
    <row r="123" spans="1:7" ht="12.75" hidden="1">
      <c r="A123" s="41" t="s">
        <v>279</v>
      </c>
      <c r="B123" s="47" t="s">
        <v>280</v>
      </c>
      <c r="C123" s="694"/>
      <c r="D123" s="505"/>
      <c r="E123" s="466"/>
      <c r="F123" s="466"/>
      <c r="G123" s="475"/>
    </row>
    <row r="124" spans="1:7" ht="24" hidden="1">
      <c r="A124" s="41" t="s">
        <v>281</v>
      </c>
      <c r="B124" s="47" t="s">
        <v>387</v>
      </c>
      <c r="C124" s="694"/>
      <c r="D124" s="505"/>
      <c r="E124" s="466"/>
      <c r="F124" s="466"/>
      <c r="G124" s="475"/>
    </row>
    <row r="125" spans="1:7" ht="24" hidden="1">
      <c r="A125" s="41" t="s">
        <v>388</v>
      </c>
      <c r="B125" s="47" t="s">
        <v>389</v>
      </c>
      <c r="C125" s="694"/>
      <c r="D125" s="505"/>
      <c r="E125" s="466"/>
      <c r="F125" s="466"/>
      <c r="G125" s="475"/>
    </row>
    <row r="126" spans="1:7" ht="24" hidden="1">
      <c r="A126" s="41" t="s">
        <v>390</v>
      </c>
      <c r="B126" s="47" t="s">
        <v>372</v>
      </c>
      <c r="C126" s="694"/>
      <c r="D126" s="505"/>
      <c r="E126" s="466"/>
      <c r="F126" s="466"/>
      <c r="G126" s="475"/>
    </row>
    <row r="127" spans="1:7" ht="24" hidden="1">
      <c r="A127" s="41" t="s">
        <v>373</v>
      </c>
      <c r="B127" s="47" t="s">
        <v>374</v>
      </c>
      <c r="C127" s="694"/>
      <c r="D127" s="505"/>
      <c r="E127" s="466"/>
      <c r="F127" s="466"/>
      <c r="G127" s="475"/>
    </row>
    <row r="128" spans="1:7" ht="24" hidden="1">
      <c r="A128" s="41" t="s">
        <v>375</v>
      </c>
      <c r="B128" s="47" t="s">
        <v>857</v>
      </c>
      <c r="C128" s="694"/>
      <c r="D128" s="505"/>
      <c r="E128" s="466"/>
      <c r="F128" s="466"/>
      <c r="G128" s="475"/>
    </row>
    <row r="129" spans="1:7" ht="24" hidden="1">
      <c r="A129" s="41" t="s">
        <v>858</v>
      </c>
      <c r="B129" s="47" t="s">
        <v>859</v>
      </c>
      <c r="C129" s="694"/>
      <c r="D129" s="505"/>
      <c r="E129" s="466"/>
      <c r="F129" s="466"/>
      <c r="G129" s="475"/>
    </row>
    <row r="130" spans="1:7" ht="36" hidden="1">
      <c r="A130" s="41" t="s">
        <v>860</v>
      </c>
      <c r="B130" s="47" t="s">
        <v>861</v>
      </c>
      <c r="C130" s="694"/>
      <c r="D130" s="505"/>
      <c r="E130" s="466"/>
      <c r="F130" s="466"/>
      <c r="G130" s="475"/>
    </row>
    <row r="131" spans="1:7" ht="24" hidden="1">
      <c r="A131" s="41" t="s">
        <v>862</v>
      </c>
      <c r="B131" s="47" t="s">
        <v>863</v>
      </c>
      <c r="C131" s="694"/>
      <c r="D131" s="505"/>
      <c r="E131" s="466"/>
      <c r="F131" s="466"/>
      <c r="G131" s="475"/>
    </row>
    <row r="132" spans="1:7" ht="24" hidden="1">
      <c r="A132" s="41" t="s">
        <v>864</v>
      </c>
      <c r="B132" s="47" t="s">
        <v>865</v>
      </c>
      <c r="C132" s="694"/>
      <c r="D132" s="505"/>
      <c r="E132" s="466"/>
      <c r="F132" s="466"/>
      <c r="G132" s="475"/>
    </row>
    <row r="133" spans="1:7" ht="24" hidden="1">
      <c r="A133" s="41" t="s">
        <v>866</v>
      </c>
      <c r="B133" s="47" t="s">
        <v>867</v>
      </c>
      <c r="C133" s="694"/>
      <c r="D133" s="505"/>
      <c r="E133" s="466"/>
      <c r="F133" s="466"/>
      <c r="G133" s="475"/>
    </row>
    <row r="134" spans="1:7" ht="24" hidden="1">
      <c r="A134" s="41" t="s">
        <v>868</v>
      </c>
      <c r="B134" s="47" t="s">
        <v>869</v>
      </c>
      <c r="C134" s="694"/>
      <c r="D134" s="505"/>
      <c r="E134" s="466"/>
      <c r="F134" s="466"/>
      <c r="G134" s="475"/>
    </row>
    <row r="135" spans="1:7" ht="24" hidden="1">
      <c r="A135" s="41" t="s">
        <v>870</v>
      </c>
      <c r="B135" s="47" t="s">
        <v>871</v>
      </c>
      <c r="C135" s="694"/>
      <c r="D135" s="505"/>
      <c r="E135" s="466"/>
      <c r="F135" s="466"/>
      <c r="G135" s="475"/>
    </row>
    <row r="136" spans="1:7" ht="24" hidden="1">
      <c r="A136" s="41" t="s">
        <v>872</v>
      </c>
      <c r="B136" s="47" t="s">
        <v>406</v>
      </c>
      <c r="C136" s="694"/>
      <c r="D136" s="505"/>
      <c r="E136" s="466"/>
      <c r="F136" s="466"/>
      <c r="G136" s="475"/>
    </row>
    <row r="137" spans="1:7" ht="24" hidden="1">
      <c r="A137" s="41" t="s">
        <v>407</v>
      </c>
      <c r="B137" s="47" t="s">
        <v>408</v>
      </c>
      <c r="C137" s="694"/>
      <c r="D137" s="505"/>
      <c r="E137" s="466"/>
      <c r="F137" s="466"/>
      <c r="G137" s="475"/>
    </row>
    <row r="138" spans="1:7" ht="24" hidden="1">
      <c r="A138" s="41" t="s">
        <v>442</v>
      </c>
      <c r="B138" s="47" t="s">
        <v>443</v>
      </c>
      <c r="C138" s="694"/>
      <c r="D138" s="505"/>
      <c r="E138" s="466"/>
      <c r="F138" s="466"/>
      <c r="G138" s="475"/>
    </row>
    <row r="139" spans="1:7" ht="36" hidden="1">
      <c r="A139" s="41" t="s">
        <v>444</v>
      </c>
      <c r="B139" s="47" t="s">
        <v>929</v>
      </c>
      <c r="C139" s="694"/>
      <c r="D139" s="505"/>
      <c r="E139" s="466"/>
      <c r="F139" s="466"/>
      <c r="G139" s="475"/>
    </row>
    <row r="140" spans="1:7" ht="36" hidden="1">
      <c r="A140" s="41" t="s">
        <v>930</v>
      </c>
      <c r="B140" s="47" t="s">
        <v>931</v>
      </c>
      <c r="C140" s="694"/>
      <c r="D140" s="505"/>
      <c r="E140" s="466"/>
      <c r="F140" s="466"/>
      <c r="G140" s="475"/>
    </row>
    <row r="141" spans="1:7" ht="36" hidden="1">
      <c r="A141" s="41" t="s">
        <v>932</v>
      </c>
      <c r="B141" s="47" t="s">
        <v>933</v>
      </c>
      <c r="C141" s="694"/>
      <c r="D141" s="505"/>
      <c r="E141" s="466"/>
      <c r="F141" s="466"/>
      <c r="G141" s="475"/>
    </row>
    <row r="142" spans="1:7" ht="36" hidden="1">
      <c r="A142" s="41" t="s">
        <v>934</v>
      </c>
      <c r="B142" s="47" t="s">
        <v>935</v>
      </c>
      <c r="C142" s="694"/>
      <c r="D142" s="505"/>
      <c r="E142" s="466"/>
      <c r="F142" s="466"/>
      <c r="G142" s="475"/>
    </row>
    <row r="143" spans="1:7" ht="12.75" hidden="1">
      <c r="A143" s="42" t="s">
        <v>1312</v>
      </c>
      <c r="B143" s="47" t="s">
        <v>936</v>
      </c>
      <c r="C143" s="695">
        <f>C157</f>
        <v>118000</v>
      </c>
      <c r="D143" s="506" t="e">
        <f>D157</f>
        <v>#REF!</v>
      </c>
      <c r="E143" s="461" t="e">
        <f>E157</f>
        <v>#REF!</v>
      </c>
      <c r="F143" s="461" t="e">
        <f>F157</f>
        <v>#REF!</v>
      </c>
      <c r="G143" s="387" t="e">
        <f>G157</f>
        <v>#REF!</v>
      </c>
    </row>
    <row r="144" spans="1:7" ht="12.75" hidden="1">
      <c r="A144" s="41" t="s">
        <v>937</v>
      </c>
      <c r="B144" s="47" t="s">
        <v>938</v>
      </c>
      <c r="C144" s="695"/>
      <c r="D144" s="505"/>
      <c r="E144" s="466"/>
      <c r="F144" s="466"/>
      <c r="G144" s="475"/>
    </row>
    <row r="145" spans="1:7" ht="12.75" hidden="1">
      <c r="A145" s="42" t="s">
        <v>939</v>
      </c>
      <c r="B145" s="47" t="s">
        <v>940</v>
      </c>
      <c r="C145" s="695"/>
      <c r="D145" s="505"/>
      <c r="E145" s="466"/>
      <c r="F145" s="466"/>
      <c r="G145" s="475"/>
    </row>
    <row r="146" spans="1:7" ht="24" hidden="1">
      <c r="A146" s="42" t="s">
        <v>941</v>
      </c>
      <c r="B146" s="47" t="s">
        <v>942</v>
      </c>
      <c r="C146" s="695"/>
      <c r="D146" s="505"/>
      <c r="E146" s="466"/>
      <c r="F146" s="466"/>
      <c r="G146" s="475"/>
    </row>
    <row r="147" spans="1:7" ht="12.75" hidden="1">
      <c r="A147" s="42" t="s">
        <v>943</v>
      </c>
      <c r="B147" s="47" t="s">
        <v>944</v>
      </c>
      <c r="C147" s="695"/>
      <c r="D147" s="505"/>
      <c r="E147" s="466"/>
      <c r="F147" s="466"/>
      <c r="G147" s="475"/>
    </row>
    <row r="148" spans="1:7" ht="24" hidden="1">
      <c r="A148" s="42" t="s">
        <v>945</v>
      </c>
      <c r="B148" s="47" t="s">
        <v>946</v>
      </c>
      <c r="C148" s="695"/>
      <c r="D148" s="505"/>
      <c r="E148" s="466"/>
      <c r="F148" s="466"/>
      <c r="G148" s="475"/>
    </row>
    <row r="149" spans="1:7" ht="24" hidden="1">
      <c r="A149" s="42" t="s">
        <v>947</v>
      </c>
      <c r="B149" s="47" t="s">
        <v>948</v>
      </c>
      <c r="C149" s="695"/>
      <c r="D149" s="505"/>
      <c r="E149" s="466"/>
      <c r="F149" s="466"/>
      <c r="G149" s="475"/>
    </row>
    <row r="150" spans="1:7" ht="36" hidden="1">
      <c r="A150" s="42" t="s">
        <v>949</v>
      </c>
      <c r="B150" s="47" t="s">
        <v>465</v>
      </c>
      <c r="C150" s="695"/>
      <c r="D150" s="505"/>
      <c r="E150" s="466"/>
      <c r="F150" s="466"/>
      <c r="G150" s="475"/>
    </row>
    <row r="151" spans="1:7" ht="36" hidden="1">
      <c r="A151" s="42" t="s">
        <v>466</v>
      </c>
      <c r="B151" s="47" t="s">
        <v>467</v>
      </c>
      <c r="C151" s="695"/>
      <c r="D151" s="505"/>
      <c r="E151" s="466"/>
      <c r="F151" s="466"/>
      <c r="G151" s="475"/>
    </row>
    <row r="152" spans="1:7" ht="24" hidden="1">
      <c r="A152" s="42" t="s">
        <v>468</v>
      </c>
      <c r="B152" s="47" t="s">
        <v>469</v>
      </c>
      <c r="C152" s="695"/>
      <c r="D152" s="505"/>
      <c r="E152" s="466"/>
      <c r="F152" s="466"/>
      <c r="G152" s="475"/>
    </row>
    <row r="153" spans="1:7" ht="36" hidden="1">
      <c r="A153" s="42" t="s">
        <v>470</v>
      </c>
      <c r="B153" s="47" t="s">
        <v>480</v>
      </c>
      <c r="C153" s="695"/>
      <c r="D153" s="505"/>
      <c r="E153" s="466"/>
      <c r="F153" s="466"/>
      <c r="G153" s="475"/>
    </row>
    <row r="154" spans="1:7" ht="48" hidden="1">
      <c r="A154" s="42" t="s">
        <v>481</v>
      </c>
      <c r="B154" s="47" t="s">
        <v>514</v>
      </c>
      <c r="C154" s="695"/>
      <c r="D154" s="505"/>
      <c r="E154" s="466"/>
      <c r="F154" s="466"/>
      <c r="G154" s="475"/>
    </row>
    <row r="155" spans="1:7" ht="24" hidden="1">
      <c r="A155" s="42" t="s">
        <v>515</v>
      </c>
      <c r="B155" s="47" t="s">
        <v>516</v>
      </c>
      <c r="C155" s="695"/>
      <c r="D155" s="505"/>
      <c r="E155" s="466"/>
      <c r="F155" s="466"/>
      <c r="G155" s="475"/>
    </row>
    <row r="156" spans="1:7" ht="24" hidden="1">
      <c r="A156" s="42" t="s">
        <v>517</v>
      </c>
      <c r="B156" s="47" t="s">
        <v>518</v>
      </c>
      <c r="C156" s="695"/>
      <c r="D156" s="505"/>
      <c r="E156" s="466"/>
      <c r="F156" s="466"/>
      <c r="G156" s="475"/>
    </row>
    <row r="157" spans="1:7" ht="12.75" hidden="1">
      <c r="A157" s="42" t="s">
        <v>1313</v>
      </c>
      <c r="B157" s="47" t="s">
        <v>938</v>
      </c>
      <c r="C157" s="695">
        <f>C160</f>
        <v>118000</v>
      </c>
      <c r="D157" s="506" t="e">
        <f>D160</f>
        <v>#REF!</v>
      </c>
      <c r="E157" s="461" t="e">
        <f>E160</f>
        <v>#REF!</v>
      </c>
      <c r="F157" s="461" t="e">
        <f>F160</f>
        <v>#REF!</v>
      </c>
      <c r="G157" s="387" t="e">
        <f>G160</f>
        <v>#REF!</v>
      </c>
    </row>
    <row r="158" spans="1:7" ht="24" hidden="1">
      <c r="A158" s="42" t="s">
        <v>519</v>
      </c>
      <c r="B158" s="47" t="s">
        <v>520</v>
      </c>
      <c r="C158" s="695"/>
      <c r="D158" s="505"/>
      <c r="E158" s="466"/>
      <c r="F158" s="466"/>
      <c r="G158" s="475"/>
    </row>
    <row r="159" spans="1:7" ht="24" hidden="1">
      <c r="A159" s="42" t="s">
        <v>521</v>
      </c>
      <c r="B159" s="47" t="s">
        <v>901</v>
      </c>
      <c r="C159" s="695"/>
      <c r="D159" s="505"/>
      <c r="E159" s="466"/>
      <c r="F159" s="466"/>
      <c r="G159" s="475"/>
    </row>
    <row r="160" spans="1:7" ht="39" customHeight="1">
      <c r="A160" s="42" t="s">
        <v>1646</v>
      </c>
      <c r="B160" s="47" t="s">
        <v>1624</v>
      </c>
      <c r="C160" s="695">
        <f>кв!D122</f>
        <v>118000</v>
      </c>
      <c r="D160" s="505" t="e">
        <f>'ДОХ.Пр.1'!F104</f>
        <v>#REF!</v>
      </c>
      <c r="E160" s="466" t="e">
        <f>'ДОХ.Пр.1'!G104</f>
        <v>#REF!</v>
      </c>
      <c r="F160" s="466" t="e">
        <f>'ДОХ.Пр.1'!H104</f>
        <v>#REF!</v>
      </c>
      <c r="G160" s="475" t="e">
        <f>'ДОХ.Пр.1'!I104</f>
        <v>#REF!</v>
      </c>
    </row>
    <row r="161" spans="1:7" ht="24" hidden="1">
      <c r="A161" s="42" t="s">
        <v>902</v>
      </c>
      <c r="B161" s="47" t="s">
        <v>508</v>
      </c>
      <c r="C161" s="694"/>
      <c r="D161" s="505"/>
      <c r="E161" s="466"/>
      <c r="F161" s="466"/>
      <c r="G161" s="475"/>
    </row>
    <row r="162" spans="1:7" ht="36" hidden="1">
      <c r="A162" s="42" t="s">
        <v>509</v>
      </c>
      <c r="B162" s="47" t="s">
        <v>512</v>
      </c>
      <c r="C162" s="694"/>
      <c r="D162" s="505"/>
      <c r="E162" s="466"/>
      <c r="F162" s="466"/>
      <c r="G162" s="475"/>
    </row>
    <row r="163" spans="1:7" ht="36" hidden="1">
      <c r="A163" s="42" t="s">
        <v>513</v>
      </c>
      <c r="B163" s="47" t="s">
        <v>952</v>
      </c>
      <c r="C163" s="694"/>
      <c r="D163" s="505"/>
      <c r="E163" s="466"/>
      <c r="F163" s="466"/>
      <c r="G163" s="475"/>
    </row>
    <row r="164" spans="1:7" ht="36" hidden="1">
      <c r="A164" s="42" t="s">
        <v>953</v>
      </c>
      <c r="B164" s="47" t="s">
        <v>954</v>
      </c>
      <c r="C164" s="694"/>
      <c r="D164" s="505"/>
      <c r="E164" s="466"/>
      <c r="F164" s="466"/>
      <c r="G164" s="475"/>
    </row>
    <row r="165" spans="1:7" ht="48" hidden="1">
      <c r="A165" s="42" t="s">
        <v>955</v>
      </c>
      <c r="B165" s="47" t="s">
        <v>457</v>
      </c>
      <c r="C165" s="694"/>
      <c r="D165" s="505"/>
      <c r="E165" s="466"/>
      <c r="F165" s="466"/>
      <c r="G165" s="475"/>
    </row>
    <row r="166" spans="1:7" ht="12.75" hidden="1">
      <c r="A166" s="42" t="s">
        <v>458</v>
      </c>
      <c r="B166" s="47" t="s">
        <v>1051</v>
      </c>
      <c r="C166" s="694"/>
      <c r="D166" s="505"/>
      <c r="E166" s="466"/>
      <c r="F166" s="466"/>
      <c r="G166" s="475"/>
    </row>
    <row r="167" spans="1:7" ht="36" hidden="1">
      <c r="A167" s="42" t="s">
        <v>1052</v>
      </c>
      <c r="B167" s="47" t="s">
        <v>1053</v>
      </c>
      <c r="C167" s="694"/>
      <c r="D167" s="505"/>
      <c r="E167" s="466"/>
      <c r="F167" s="466"/>
      <c r="G167" s="475"/>
    </row>
    <row r="168" spans="1:7" ht="36" hidden="1">
      <c r="A168" s="42" t="s">
        <v>1054</v>
      </c>
      <c r="B168" s="47" t="s">
        <v>585</v>
      </c>
      <c r="C168" s="694"/>
      <c r="D168" s="505"/>
      <c r="E168" s="466"/>
      <c r="F168" s="466"/>
      <c r="G168" s="475"/>
    </row>
    <row r="169" spans="1:7" ht="12.75" hidden="1">
      <c r="A169" s="81" t="s">
        <v>1314</v>
      </c>
      <c r="B169" s="84" t="s">
        <v>586</v>
      </c>
      <c r="C169" s="693">
        <f>C191</f>
        <v>125000</v>
      </c>
      <c r="D169" s="504" t="e">
        <f>D191</f>
        <v>#REF!</v>
      </c>
      <c r="E169" s="460" t="e">
        <f>E191</f>
        <v>#REF!</v>
      </c>
      <c r="F169" s="460" t="e">
        <f>F191</f>
        <v>#REF!</v>
      </c>
      <c r="G169" s="385" t="e">
        <f>G191</f>
        <v>#REF!</v>
      </c>
    </row>
    <row r="170" spans="1:7" ht="12.75" hidden="1">
      <c r="A170" s="41" t="s">
        <v>277</v>
      </c>
      <c r="B170" s="47" t="s">
        <v>587</v>
      </c>
      <c r="C170" s="694"/>
      <c r="D170" s="505"/>
      <c r="E170" s="466"/>
      <c r="F170" s="466"/>
      <c r="G170" s="475"/>
    </row>
    <row r="171" spans="1:7" ht="12.75" hidden="1">
      <c r="A171" s="41" t="s">
        <v>279</v>
      </c>
      <c r="B171" s="47" t="s">
        <v>590</v>
      </c>
      <c r="C171" s="694"/>
      <c r="D171" s="505"/>
      <c r="E171" s="466"/>
      <c r="F171" s="466"/>
      <c r="G171" s="475"/>
    </row>
    <row r="172" spans="1:7" ht="24" hidden="1">
      <c r="A172" s="41" t="s">
        <v>281</v>
      </c>
      <c r="B172" s="47" t="s">
        <v>593</v>
      </c>
      <c r="C172" s="694"/>
      <c r="D172" s="505"/>
      <c r="E172" s="466"/>
      <c r="F172" s="466"/>
      <c r="G172" s="475"/>
    </row>
    <row r="173" spans="1:7" ht="24" hidden="1">
      <c r="A173" s="41" t="s">
        <v>388</v>
      </c>
      <c r="B173" s="47" t="s">
        <v>594</v>
      </c>
      <c r="C173" s="694"/>
      <c r="D173" s="505"/>
      <c r="E173" s="466"/>
      <c r="F173" s="466"/>
      <c r="G173" s="475"/>
    </row>
    <row r="174" spans="1:7" ht="24" hidden="1">
      <c r="A174" s="41" t="s">
        <v>390</v>
      </c>
      <c r="B174" s="47" t="s">
        <v>595</v>
      </c>
      <c r="C174" s="694"/>
      <c r="D174" s="505"/>
      <c r="E174" s="466"/>
      <c r="F174" s="466"/>
      <c r="G174" s="475"/>
    </row>
    <row r="175" spans="1:7" ht="24" hidden="1">
      <c r="A175" s="41" t="s">
        <v>373</v>
      </c>
      <c r="B175" s="47" t="s">
        <v>596</v>
      </c>
      <c r="C175" s="694"/>
      <c r="D175" s="505"/>
      <c r="E175" s="466"/>
      <c r="F175" s="466"/>
      <c r="G175" s="475"/>
    </row>
    <row r="176" spans="1:7" ht="24" hidden="1">
      <c r="A176" s="41" t="s">
        <v>375</v>
      </c>
      <c r="B176" s="47" t="s">
        <v>597</v>
      </c>
      <c r="C176" s="694"/>
      <c r="D176" s="505"/>
      <c r="E176" s="466"/>
      <c r="F176" s="466"/>
      <c r="G176" s="475"/>
    </row>
    <row r="177" spans="1:7" ht="24" hidden="1">
      <c r="A177" s="41" t="s">
        <v>858</v>
      </c>
      <c r="B177" s="47" t="s">
        <v>598</v>
      </c>
      <c r="C177" s="694"/>
      <c r="D177" s="505"/>
      <c r="E177" s="466"/>
      <c r="F177" s="466"/>
      <c r="G177" s="475"/>
    </row>
    <row r="178" spans="1:7" ht="36" hidden="1">
      <c r="A178" s="41" t="s">
        <v>860</v>
      </c>
      <c r="B178" s="47" t="s">
        <v>599</v>
      </c>
      <c r="C178" s="694"/>
      <c r="D178" s="505"/>
      <c r="E178" s="466"/>
      <c r="F178" s="466"/>
      <c r="G178" s="475"/>
    </row>
    <row r="179" spans="1:7" ht="24" hidden="1">
      <c r="A179" s="41" t="s">
        <v>862</v>
      </c>
      <c r="B179" s="47" t="s">
        <v>1001</v>
      </c>
      <c r="C179" s="694"/>
      <c r="D179" s="505"/>
      <c r="E179" s="466"/>
      <c r="F179" s="466"/>
      <c r="G179" s="475"/>
    </row>
    <row r="180" spans="1:7" ht="24" hidden="1">
      <c r="A180" s="41" t="s">
        <v>864</v>
      </c>
      <c r="B180" s="47" t="s">
        <v>1002</v>
      </c>
      <c r="C180" s="694"/>
      <c r="D180" s="505"/>
      <c r="E180" s="466"/>
      <c r="F180" s="466"/>
      <c r="G180" s="475"/>
    </row>
    <row r="181" spans="1:7" ht="36" hidden="1">
      <c r="A181" s="41" t="s">
        <v>866</v>
      </c>
      <c r="B181" s="47" t="s">
        <v>1003</v>
      </c>
      <c r="C181" s="694"/>
      <c r="D181" s="505"/>
      <c r="E181" s="466"/>
      <c r="F181" s="466"/>
      <c r="G181" s="475"/>
    </row>
    <row r="182" spans="1:7" ht="24" hidden="1">
      <c r="A182" s="41" t="s">
        <v>868</v>
      </c>
      <c r="B182" s="47" t="s">
        <v>1004</v>
      </c>
      <c r="C182" s="694"/>
      <c r="D182" s="505"/>
      <c r="E182" s="466"/>
      <c r="F182" s="466"/>
      <c r="G182" s="475"/>
    </row>
    <row r="183" spans="1:7" ht="24" hidden="1">
      <c r="A183" s="41" t="s">
        <v>870</v>
      </c>
      <c r="B183" s="47" t="s">
        <v>1005</v>
      </c>
      <c r="C183" s="694"/>
      <c r="D183" s="505"/>
      <c r="E183" s="466"/>
      <c r="F183" s="466"/>
      <c r="G183" s="475"/>
    </row>
    <row r="184" spans="1:7" ht="24" hidden="1">
      <c r="A184" s="41" t="s">
        <v>872</v>
      </c>
      <c r="B184" s="47" t="s">
        <v>1008</v>
      </c>
      <c r="C184" s="694"/>
      <c r="D184" s="505"/>
      <c r="E184" s="466"/>
      <c r="F184" s="466"/>
      <c r="G184" s="475"/>
    </row>
    <row r="185" spans="1:7" ht="24" hidden="1">
      <c r="A185" s="41" t="s">
        <v>407</v>
      </c>
      <c r="B185" s="47" t="s">
        <v>1011</v>
      </c>
      <c r="C185" s="694"/>
      <c r="D185" s="505"/>
      <c r="E185" s="466"/>
      <c r="F185" s="466"/>
      <c r="G185" s="475"/>
    </row>
    <row r="186" spans="1:7" ht="24" hidden="1">
      <c r="A186" s="41" t="s">
        <v>442</v>
      </c>
      <c r="B186" s="47" t="s">
        <v>1012</v>
      </c>
      <c r="C186" s="694"/>
      <c r="D186" s="505"/>
      <c r="E186" s="466"/>
      <c r="F186" s="466"/>
      <c r="G186" s="475"/>
    </row>
    <row r="187" spans="1:7" ht="36" hidden="1">
      <c r="A187" s="41" t="s">
        <v>444</v>
      </c>
      <c r="B187" s="47" t="s">
        <v>1013</v>
      </c>
      <c r="C187" s="694"/>
      <c r="D187" s="505"/>
      <c r="E187" s="466"/>
      <c r="F187" s="466"/>
      <c r="G187" s="475"/>
    </row>
    <row r="188" spans="1:7" ht="36" hidden="1">
      <c r="A188" s="41" t="s">
        <v>930</v>
      </c>
      <c r="B188" s="47" t="s">
        <v>1015</v>
      </c>
      <c r="C188" s="694"/>
      <c r="D188" s="505"/>
      <c r="E188" s="466"/>
      <c r="F188" s="466"/>
      <c r="G188" s="475"/>
    </row>
    <row r="189" spans="1:7" ht="36" hidden="1">
      <c r="A189" s="41" t="s">
        <v>932</v>
      </c>
      <c r="B189" s="47" t="s">
        <v>1019</v>
      </c>
      <c r="C189" s="694"/>
      <c r="D189" s="505"/>
      <c r="E189" s="466"/>
      <c r="F189" s="466"/>
      <c r="G189" s="475"/>
    </row>
    <row r="190" spans="1:7" ht="36" hidden="1">
      <c r="A190" s="41" t="s">
        <v>934</v>
      </c>
      <c r="B190" s="47" t="s">
        <v>958</v>
      </c>
      <c r="C190" s="694"/>
      <c r="D190" s="505"/>
      <c r="E190" s="466"/>
      <c r="F190" s="466"/>
      <c r="G190" s="475"/>
    </row>
    <row r="191" spans="1:7" ht="12.75" hidden="1">
      <c r="A191" s="42" t="s">
        <v>1315</v>
      </c>
      <c r="B191" s="47" t="s">
        <v>970</v>
      </c>
      <c r="C191" s="695">
        <f>C205</f>
        <v>125000</v>
      </c>
      <c r="D191" s="506" t="e">
        <f>D205</f>
        <v>#REF!</v>
      </c>
      <c r="E191" s="461" t="e">
        <f>E205</f>
        <v>#REF!</v>
      </c>
      <c r="F191" s="461" t="e">
        <f>F205</f>
        <v>#REF!</v>
      </c>
      <c r="G191" s="387" t="e">
        <f>G205</f>
        <v>#REF!</v>
      </c>
    </row>
    <row r="192" spans="1:7" ht="12.75" hidden="1">
      <c r="A192" s="41" t="s">
        <v>937</v>
      </c>
      <c r="B192" s="47" t="s">
        <v>971</v>
      </c>
      <c r="C192" s="695"/>
      <c r="D192" s="505"/>
      <c r="E192" s="466"/>
      <c r="F192" s="466"/>
      <c r="G192" s="475"/>
    </row>
    <row r="193" spans="1:7" ht="12.75" hidden="1">
      <c r="A193" s="42" t="s">
        <v>939</v>
      </c>
      <c r="B193" s="47" t="s">
        <v>972</v>
      </c>
      <c r="C193" s="695"/>
      <c r="D193" s="505"/>
      <c r="E193" s="466"/>
      <c r="F193" s="466"/>
      <c r="G193" s="475"/>
    </row>
    <row r="194" spans="1:7" ht="24" hidden="1">
      <c r="A194" s="42" t="s">
        <v>941</v>
      </c>
      <c r="B194" s="47" t="s">
        <v>1</v>
      </c>
      <c r="C194" s="695"/>
      <c r="D194" s="505"/>
      <c r="E194" s="466"/>
      <c r="F194" s="466"/>
      <c r="G194" s="475"/>
    </row>
    <row r="195" spans="1:7" ht="12.75" hidden="1">
      <c r="A195" s="42" t="s">
        <v>943</v>
      </c>
      <c r="B195" s="47" t="s">
        <v>2</v>
      </c>
      <c r="C195" s="695"/>
      <c r="D195" s="505"/>
      <c r="E195" s="466"/>
      <c r="F195" s="466"/>
      <c r="G195" s="475"/>
    </row>
    <row r="196" spans="1:7" ht="24" hidden="1">
      <c r="A196" s="42" t="s">
        <v>945</v>
      </c>
      <c r="B196" s="47" t="s">
        <v>3</v>
      </c>
      <c r="C196" s="695"/>
      <c r="D196" s="505"/>
      <c r="E196" s="466"/>
      <c r="F196" s="466"/>
      <c r="G196" s="475"/>
    </row>
    <row r="197" spans="1:7" ht="24" hidden="1">
      <c r="A197" s="42" t="s">
        <v>947</v>
      </c>
      <c r="B197" s="47" t="s">
        <v>4</v>
      </c>
      <c r="C197" s="695"/>
      <c r="D197" s="505"/>
      <c r="E197" s="466"/>
      <c r="F197" s="466"/>
      <c r="G197" s="475"/>
    </row>
    <row r="198" spans="1:7" ht="36" hidden="1">
      <c r="A198" s="42" t="s">
        <v>949</v>
      </c>
      <c r="B198" s="47" t="s">
        <v>19</v>
      </c>
      <c r="C198" s="695"/>
      <c r="D198" s="505"/>
      <c r="E198" s="466"/>
      <c r="F198" s="466"/>
      <c r="G198" s="475"/>
    </row>
    <row r="199" spans="1:7" ht="36" hidden="1">
      <c r="A199" s="42" t="s">
        <v>466</v>
      </c>
      <c r="B199" s="47" t="s">
        <v>88</v>
      </c>
      <c r="C199" s="695"/>
      <c r="D199" s="505"/>
      <c r="E199" s="466"/>
      <c r="F199" s="466"/>
      <c r="G199" s="475"/>
    </row>
    <row r="200" spans="1:7" ht="24" hidden="1">
      <c r="A200" s="42" t="s">
        <v>468</v>
      </c>
      <c r="B200" s="47" t="s">
        <v>89</v>
      </c>
      <c r="C200" s="695"/>
      <c r="D200" s="505"/>
      <c r="E200" s="466"/>
      <c r="F200" s="466"/>
      <c r="G200" s="475"/>
    </row>
    <row r="201" spans="1:7" ht="36" hidden="1">
      <c r="A201" s="42" t="s">
        <v>470</v>
      </c>
      <c r="B201" s="47" t="s">
        <v>90</v>
      </c>
      <c r="C201" s="695"/>
      <c r="D201" s="505"/>
      <c r="E201" s="466"/>
      <c r="F201" s="466"/>
      <c r="G201" s="475"/>
    </row>
    <row r="202" spans="1:7" ht="48" hidden="1">
      <c r="A202" s="42" t="s">
        <v>481</v>
      </c>
      <c r="B202" s="47" t="s">
        <v>116</v>
      </c>
      <c r="C202" s="695"/>
      <c r="D202" s="505"/>
      <c r="E202" s="466"/>
      <c r="F202" s="466"/>
      <c r="G202" s="475"/>
    </row>
    <row r="203" spans="1:7" ht="24" hidden="1">
      <c r="A203" s="42" t="s">
        <v>515</v>
      </c>
      <c r="B203" s="47" t="s">
        <v>64</v>
      </c>
      <c r="C203" s="695"/>
      <c r="D203" s="505"/>
      <c r="E203" s="466"/>
      <c r="F203" s="466"/>
      <c r="G203" s="475"/>
    </row>
    <row r="204" spans="1:7" ht="24" hidden="1">
      <c r="A204" s="42" t="s">
        <v>517</v>
      </c>
      <c r="B204" s="47" t="s">
        <v>65</v>
      </c>
      <c r="C204" s="695"/>
      <c r="D204" s="505"/>
      <c r="E204" s="466"/>
      <c r="F204" s="466"/>
      <c r="G204" s="475"/>
    </row>
    <row r="205" spans="1:7" ht="12.75" hidden="1">
      <c r="A205" s="42" t="s">
        <v>1316</v>
      </c>
      <c r="B205" s="47" t="s">
        <v>971</v>
      </c>
      <c r="C205" s="695">
        <f>C208</f>
        <v>125000</v>
      </c>
      <c r="D205" s="506" t="e">
        <f>D208</f>
        <v>#REF!</v>
      </c>
      <c r="E205" s="461" t="e">
        <f>E208</f>
        <v>#REF!</v>
      </c>
      <c r="F205" s="461" t="e">
        <f>F208</f>
        <v>#REF!</v>
      </c>
      <c r="G205" s="387" t="e">
        <f>G208</f>
        <v>#REF!</v>
      </c>
    </row>
    <row r="206" spans="1:7" ht="24" hidden="1">
      <c r="A206" s="42" t="s">
        <v>519</v>
      </c>
      <c r="B206" s="47" t="s">
        <v>520</v>
      </c>
      <c r="C206" s="695"/>
      <c r="D206" s="505"/>
      <c r="E206" s="466"/>
      <c r="F206" s="466"/>
      <c r="G206" s="475"/>
    </row>
    <row r="207" spans="1:7" ht="24" hidden="1">
      <c r="A207" s="42" t="s">
        <v>521</v>
      </c>
      <c r="B207" s="47" t="s">
        <v>901</v>
      </c>
      <c r="C207" s="695"/>
      <c r="D207" s="505"/>
      <c r="E207" s="466"/>
      <c r="F207" s="466"/>
      <c r="G207" s="475"/>
    </row>
    <row r="208" spans="1:7" ht="42" customHeight="1" thickBot="1">
      <c r="A208" s="476" t="s">
        <v>1647</v>
      </c>
      <c r="B208" s="477" t="s">
        <v>1625</v>
      </c>
      <c r="C208" s="696">
        <f>'Бюд.р.'!H597</f>
        <v>125000</v>
      </c>
      <c r="D208" s="507" t="e">
        <f>'ВЕД.СТ Пр.2.'!J182</f>
        <v>#REF!</v>
      </c>
      <c r="E208" s="478" t="e">
        <f>'ВЕД.СТ Пр.2.'!K182</f>
        <v>#REF!</v>
      </c>
      <c r="F208" s="478" t="e">
        <f>'ВЕД.СТ Пр.2.'!L182</f>
        <v>#REF!</v>
      </c>
      <c r="G208" s="479" t="e">
        <f>'ВЕД.СТ Пр.2.'!M182</f>
        <v>#REF!</v>
      </c>
    </row>
    <row r="209" spans="1:7" ht="24" hidden="1">
      <c r="A209" s="467" t="s">
        <v>66</v>
      </c>
      <c r="B209" s="468" t="s">
        <v>686</v>
      </c>
      <c r="C209" s="469" t="e">
        <f>#REF!</f>
        <v>#REF!</v>
      </c>
      <c r="D209" s="46"/>
      <c r="E209" s="46"/>
      <c r="F209" s="46"/>
      <c r="G209" s="46"/>
    </row>
    <row r="210" spans="1:7" ht="36" hidden="1">
      <c r="A210" s="42" t="s">
        <v>617</v>
      </c>
      <c r="B210" s="50" t="s">
        <v>618</v>
      </c>
      <c r="C210" s="386" t="e">
        <f>#REF!</f>
        <v>#REF!</v>
      </c>
      <c r="D210" s="46"/>
      <c r="E210" s="46"/>
      <c r="F210" s="46"/>
      <c r="G210" s="46"/>
    </row>
    <row r="211" spans="1:7" ht="36" hidden="1">
      <c r="A211" s="42" t="s">
        <v>619</v>
      </c>
      <c r="B211" s="50" t="s">
        <v>620</v>
      </c>
      <c r="C211" s="386" t="e">
        <f>#REF!</f>
        <v>#REF!</v>
      </c>
      <c r="D211" s="46"/>
      <c r="E211" s="46"/>
      <c r="F211" s="46"/>
      <c r="G211" s="46"/>
    </row>
    <row r="212" spans="1:7" ht="36" hidden="1">
      <c r="A212" s="42" t="s">
        <v>621</v>
      </c>
      <c r="B212" s="50" t="s">
        <v>630</v>
      </c>
      <c r="C212" s="386" t="e">
        <f>#REF!</f>
        <v>#REF!</v>
      </c>
      <c r="D212" s="46"/>
      <c r="E212" s="46"/>
      <c r="F212" s="46"/>
      <c r="G212" s="46"/>
    </row>
    <row r="213" spans="1:7" ht="48" hidden="1">
      <c r="A213" s="42" t="s">
        <v>631</v>
      </c>
      <c r="B213" s="50" t="s">
        <v>1113</v>
      </c>
      <c r="C213" s="386" t="e">
        <f>#REF!</f>
        <v>#REF!</v>
      </c>
      <c r="D213" s="46"/>
      <c r="E213" s="46"/>
      <c r="F213" s="46"/>
      <c r="G213" s="46"/>
    </row>
    <row r="214" spans="1:7" ht="12.75" hidden="1">
      <c r="A214" s="42" t="s">
        <v>1114</v>
      </c>
      <c r="B214" s="50" t="s">
        <v>28</v>
      </c>
      <c r="C214" s="386" t="e">
        <f>#REF!</f>
        <v>#REF!</v>
      </c>
      <c r="D214" s="46"/>
      <c r="E214" s="46"/>
      <c r="F214" s="46"/>
      <c r="G214" s="46"/>
    </row>
    <row r="215" spans="1:7" ht="36" hidden="1">
      <c r="A215" s="42" t="s">
        <v>29</v>
      </c>
      <c r="B215" s="50" t="s">
        <v>31</v>
      </c>
      <c r="C215" s="386" t="e">
        <f>#REF!</f>
        <v>#REF!</v>
      </c>
      <c r="D215" s="46"/>
      <c r="E215" s="46"/>
      <c r="F215" s="46"/>
      <c r="G215" s="46"/>
    </row>
    <row r="216" spans="1:7" ht="36" hidden="1">
      <c r="A216" s="42" t="s">
        <v>32</v>
      </c>
      <c r="B216" s="50" t="s">
        <v>33</v>
      </c>
      <c r="C216" s="386" t="e">
        <f>#REF!</f>
        <v>#REF!</v>
      </c>
      <c r="D216" s="46"/>
      <c r="E216" s="46"/>
      <c r="F216" s="46"/>
      <c r="G216" s="46"/>
    </row>
    <row r="217" spans="1:7" ht="12.75" hidden="1">
      <c r="A217" s="42" t="s">
        <v>34</v>
      </c>
      <c r="B217" s="49" t="s">
        <v>35</v>
      </c>
      <c r="C217" s="386" t="e">
        <f>#REF!</f>
        <v>#REF!</v>
      </c>
      <c r="D217" s="46"/>
      <c r="E217" s="46"/>
      <c r="F217" s="46"/>
      <c r="G217" s="46"/>
    </row>
    <row r="218" spans="1:7" ht="12.75" hidden="1">
      <c r="A218" s="42" t="s">
        <v>36</v>
      </c>
      <c r="B218" s="50" t="s">
        <v>37</v>
      </c>
      <c r="C218" s="386" t="e">
        <f>#REF!</f>
        <v>#REF!</v>
      </c>
      <c r="D218" s="46"/>
      <c r="E218" s="46"/>
      <c r="F218" s="46"/>
      <c r="G218" s="46"/>
    </row>
    <row r="219" spans="1:7" ht="12.75" hidden="1">
      <c r="A219" s="42" t="s">
        <v>1091</v>
      </c>
      <c r="B219" s="50" t="s">
        <v>1092</v>
      </c>
      <c r="C219" s="386" t="e">
        <f>#REF!</f>
        <v>#REF!</v>
      </c>
      <c r="D219" s="46"/>
      <c r="E219" s="46"/>
      <c r="F219" s="46"/>
      <c r="G219" s="46"/>
    </row>
    <row r="220" spans="1:7" ht="12.75" hidden="1">
      <c r="A220" s="42" t="s">
        <v>1093</v>
      </c>
      <c r="B220" s="50" t="s">
        <v>1094</v>
      </c>
      <c r="C220" s="386" t="e">
        <f>#REF!</f>
        <v>#REF!</v>
      </c>
      <c r="D220" s="46"/>
      <c r="E220" s="46"/>
      <c r="F220" s="46"/>
      <c r="G220" s="46"/>
    </row>
    <row r="221" spans="1:7" ht="24" hidden="1">
      <c r="A221" s="42" t="s">
        <v>1095</v>
      </c>
      <c r="B221" s="50" t="s">
        <v>1096</v>
      </c>
      <c r="C221" s="386" t="e">
        <f>#REF!</f>
        <v>#REF!</v>
      </c>
      <c r="D221" s="46"/>
      <c r="E221" s="46"/>
      <c r="F221" s="46"/>
      <c r="G221" s="46"/>
    </row>
    <row r="222" spans="1:7" ht="12.75" hidden="1">
      <c r="A222" s="42" t="s">
        <v>1097</v>
      </c>
      <c r="B222" s="50" t="s">
        <v>1068</v>
      </c>
      <c r="C222" s="386" t="e">
        <f>#REF!</f>
        <v>#REF!</v>
      </c>
      <c r="D222" s="46"/>
      <c r="E222" s="46"/>
      <c r="F222" s="46"/>
      <c r="G222" s="46"/>
    </row>
    <row r="223" spans="1:7" ht="24" hidden="1">
      <c r="A223" s="42" t="s">
        <v>1069</v>
      </c>
      <c r="B223" s="50" t="s">
        <v>1070</v>
      </c>
      <c r="C223" s="386" t="e">
        <f>#REF!</f>
        <v>#REF!</v>
      </c>
      <c r="D223" s="46"/>
      <c r="E223" s="46"/>
      <c r="F223" s="46"/>
      <c r="G223" s="46"/>
    </row>
    <row r="224" spans="1:7" ht="24" hidden="1">
      <c r="A224" s="42" t="s">
        <v>1071</v>
      </c>
      <c r="B224" s="50" t="s">
        <v>1072</v>
      </c>
      <c r="C224" s="386" t="e">
        <f>#REF!</f>
        <v>#REF!</v>
      </c>
      <c r="D224" s="46"/>
      <c r="E224" s="46"/>
      <c r="F224" s="46"/>
      <c r="G224" s="46"/>
    </row>
    <row r="225" spans="1:7" ht="24" hidden="1">
      <c r="A225" s="42" t="s">
        <v>1073</v>
      </c>
      <c r="B225" s="50" t="s">
        <v>1074</v>
      </c>
      <c r="C225" s="386" t="e">
        <f>#REF!</f>
        <v>#REF!</v>
      </c>
      <c r="D225" s="46"/>
      <c r="E225" s="46"/>
      <c r="F225" s="46"/>
      <c r="G225" s="46"/>
    </row>
    <row r="226" spans="1:7" ht="12.75" hidden="1">
      <c r="A226" s="43" t="s">
        <v>1075</v>
      </c>
      <c r="B226" s="51" t="s">
        <v>1076</v>
      </c>
      <c r="C226" s="386" t="e">
        <f>#REF!</f>
        <v>#REF!</v>
      </c>
      <c r="D226" s="46"/>
      <c r="E226" s="46"/>
      <c r="F226" s="46"/>
      <c r="G226" s="46"/>
    </row>
    <row r="227" spans="1:7" ht="12.75" hidden="1">
      <c r="A227" s="44"/>
      <c r="B227" s="52" t="s">
        <v>1077</v>
      </c>
      <c r="C227" s="386" t="e">
        <f>#REF!</f>
        <v>#REF!</v>
      </c>
      <c r="D227" s="46"/>
      <c r="E227" s="46"/>
      <c r="F227" s="46"/>
      <c r="G227" s="46"/>
    </row>
    <row r="228" spans="1:7" ht="57" hidden="1">
      <c r="A228" s="45"/>
      <c r="B228" s="53" t="s">
        <v>198</v>
      </c>
      <c r="C228" s="386" t="e">
        <f>#REF!</f>
        <v>#REF!</v>
      </c>
      <c r="D228" s="46"/>
      <c r="E228" s="46"/>
      <c r="F228" s="46"/>
      <c r="G228" s="46"/>
    </row>
    <row r="229" spans="1:7" ht="36" hidden="1">
      <c r="A229" s="43" t="s">
        <v>199</v>
      </c>
      <c r="B229" s="49" t="s">
        <v>200</v>
      </c>
      <c r="C229" s="386" t="e">
        <f>#REF!</f>
        <v>#REF!</v>
      </c>
      <c r="D229" s="46"/>
      <c r="E229" s="46"/>
      <c r="F229" s="46"/>
      <c r="G229" s="46"/>
    </row>
    <row r="230" spans="1:7" ht="36" hidden="1">
      <c r="A230" s="42" t="s">
        <v>201</v>
      </c>
      <c r="B230" s="54" t="s">
        <v>202</v>
      </c>
      <c r="C230" s="386" t="e">
        <f>#REF!</f>
        <v>#REF!</v>
      </c>
      <c r="D230" s="46"/>
      <c r="E230" s="46"/>
      <c r="F230" s="46"/>
      <c r="G230" s="46"/>
    </row>
    <row r="231" spans="1:7" ht="24" hidden="1">
      <c r="A231" s="42" t="s">
        <v>203</v>
      </c>
      <c r="B231" s="50" t="s">
        <v>753</v>
      </c>
      <c r="C231" s="386" t="e">
        <f>#REF!</f>
        <v>#REF!</v>
      </c>
      <c r="D231" s="46"/>
      <c r="E231" s="46"/>
      <c r="F231" s="46"/>
      <c r="G231" s="46"/>
    </row>
    <row r="232" spans="1:7" ht="24" hidden="1">
      <c r="A232" s="42" t="s">
        <v>754</v>
      </c>
      <c r="B232" s="50" t="s">
        <v>755</v>
      </c>
      <c r="C232" s="386" t="e">
        <f>#REF!</f>
        <v>#REF!</v>
      </c>
      <c r="D232" s="46"/>
      <c r="E232" s="46"/>
      <c r="F232" s="46"/>
      <c r="G232" s="46"/>
    </row>
    <row r="233" spans="1:7" ht="36" hidden="1">
      <c r="A233" s="42" t="s">
        <v>756</v>
      </c>
      <c r="B233" s="54" t="s">
        <v>757</v>
      </c>
      <c r="C233" s="386" t="e">
        <f>#REF!</f>
        <v>#REF!</v>
      </c>
      <c r="D233" s="46"/>
      <c r="E233" s="46"/>
      <c r="F233" s="46"/>
      <c r="G233" s="46"/>
    </row>
    <row r="234" spans="1:7" ht="24" hidden="1">
      <c r="A234" s="42" t="s">
        <v>758</v>
      </c>
      <c r="B234" s="50" t="s">
        <v>753</v>
      </c>
      <c r="C234" s="386" t="e">
        <f>#REF!</f>
        <v>#REF!</v>
      </c>
      <c r="D234" s="46"/>
      <c r="E234" s="46"/>
      <c r="F234" s="46"/>
      <c r="G234" s="46"/>
    </row>
    <row r="235" spans="1:7" ht="24" hidden="1">
      <c r="A235" s="42" t="s">
        <v>759</v>
      </c>
      <c r="B235" s="50" t="s">
        <v>755</v>
      </c>
      <c r="C235" s="386" t="e">
        <f>#REF!</f>
        <v>#REF!</v>
      </c>
      <c r="D235" s="46"/>
      <c r="E235" s="46"/>
      <c r="F235" s="46"/>
      <c r="G235" s="46"/>
    </row>
    <row r="236" spans="1:7" ht="36" hidden="1">
      <c r="A236" s="43" t="s">
        <v>760</v>
      </c>
      <c r="B236" s="49" t="s">
        <v>695</v>
      </c>
      <c r="C236" s="386" t="e">
        <f>#REF!</f>
        <v>#REF!</v>
      </c>
      <c r="D236" s="46"/>
      <c r="E236" s="46"/>
      <c r="F236" s="46"/>
      <c r="G236" s="46"/>
    </row>
    <row r="237" spans="1:7" ht="36" hidden="1">
      <c r="A237" s="42" t="s">
        <v>696</v>
      </c>
      <c r="B237" s="54" t="s">
        <v>217</v>
      </c>
      <c r="C237" s="386" t="e">
        <f>#REF!</f>
        <v>#REF!</v>
      </c>
      <c r="D237" s="46"/>
      <c r="E237" s="46"/>
      <c r="F237" s="46"/>
      <c r="G237" s="46"/>
    </row>
    <row r="238" spans="1:7" ht="12.75" hidden="1">
      <c r="A238" s="42" t="s">
        <v>218</v>
      </c>
      <c r="B238" s="50" t="s">
        <v>219</v>
      </c>
      <c r="C238" s="386" t="e">
        <f>#REF!</f>
        <v>#REF!</v>
      </c>
      <c r="D238" s="46"/>
      <c r="E238" s="46"/>
      <c r="F238" s="46"/>
      <c r="G238" s="46"/>
    </row>
    <row r="239" spans="1:7" ht="24" hidden="1">
      <c r="A239" s="42" t="s">
        <v>220</v>
      </c>
      <c r="B239" s="50" t="s">
        <v>221</v>
      </c>
      <c r="C239" s="386" t="e">
        <f>#REF!</f>
        <v>#REF!</v>
      </c>
      <c r="D239" s="46"/>
      <c r="E239" s="46"/>
      <c r="F239" s="46"/>
      <c r="G239" s="46"/>
    </row>
    <row r="240" spans="1:7" ht="24" hidden="1">
      <c r="A240" s="42" t="s">
        <v>222</v>
      </c>
      <c r="B240" s="50" t="s">
        <v>223</v>
      </c>
      <c r="C240" s="386" t="e">
        <f>#REF!</f>
        <v>#REF!</v>
      </c>
      <c r="D240" s="46"/>
      <c r="E240" s="46"/>
      <c r="F240" s="46"/>
      <c r="G240" s="46"/>
    </row>
    <row r="241" spans="1:7" ht="12.75" hidden="1">
      <c r="A241" s="42" t="s">
        <v>224</v>
      </c>
      <c r="B241" s="50" t="s">
        <v>230</v>
      </c>
      <c r="C241" s="386" t="e">
        <f>#REF!</f>
        <v>#REF!</v>
      </c>
      <c r="D241" s="46"/>
      <c r="E241" s="46"/>
      <c r="F241" s="46"/>
      <c r="G241" s="46"/>
    </row>
    <row r="242" spans="1:7" ht="24" hidden="1">
      <c r="A242" s="42" t="s">
        <v>231</v>
      </c>
      <c r="B242" s="50" t="s">
        <v>781</v>
      </c>
      <c r="C242" s="386" t="e">
        <f>#REF!</f>
        <v>#REF!</v>
      </c>
      <c r="D242" s="46"/>
      <c r="E242" s="46"/>
      <c r="F242" s="46"/>
      <c r="G242" s="46"/>
    </row>
    <row r="243" spans="1:7" ht="12.75" hidden="1">
      <c r="A243" s="42" t="s">
        <v>782</v>
      </c>
      <c r="B243" s="50" t="s">
        <v>783</v>
      </c>
      <c r="C243" s="386" t="e">
        <f>#REF!</f>
        <v>#REF!</v>
      </c>
      <c r="D243" s="46"/>
      <c r="E243" s="46"/>
      <c r="F243" s="46"/>
      <c r="G243" s="46"/>
    </row>
    <row r="244" spans="1:7" ht="24" hidden="1">
      <c r="A244" s="42" t="s">
        <v>784</v>
      </c>
      <c r="B244" s="50" t="s">
        <v>785</v>
      </c>
      <c r="C244" s="386" t="e">
        <f>#REF!</f>
        <v>#REF!</v>
      </c>
      <c r="D244" s="46"/>
      <c r="E244" s="46"/>
      <c r="F244" s="46"/>
      <c r="G244" s="46"/>
    </row>
    <row r="245" spans="1:7" ht="24" hidden="1">
      <c r="A245" s="42" t="s">
        <v>786</v>
      </c>
      <c r="B245" s="50" t="s">
        <v>787</v>
      </c>
      <c r="C245" s="386" t="e">
        <f>#REF!</f>
        <v>#REF!</v>
      </c>
      <c r="D245" s="46"/>
      <c r="E245" s="46"/>
      <c r="F245" s="46"/>
      <c r="G245" s="46"/>
    </row>
    <row r="246" spans="1:7" ht="36" hidden="1">
      <c r="A246" s="42" t="s">
        <v>788</v>
      </c>
      <c r="B246" s="54" t="s">
        <v>789</v>
      </c>
      <c r="C246" s="386" t="e">
        <f>#REF!</f>
        <v>#REF!</v>
      </c>
      <c r="D246" s="46"/>
      <c r="E246" s="46"/>
      <c r="F246" s="46"/>
      <c r="G246" s="46"/>
    </row>
    <row r="247" spans="1:7" ht="12.75" hidden="1">
      <c r="A247" s="42" t="s">
        <v>790</v>
      </c>
      <c r="B247" s="50" t="s">
        <v>219</v>
      </c>
      <c r="C247" s="386" t="e">
        <f>#REF!</f>
        <v>#REF!</v>
      </c>
      <c r="D247" s="46"/>
      <c r="E247" s="46"/>
      <c r="F247" s="46"/>
      <c r="G247" s="46"/>
    </row>
    <row r="248" spans="1:7" ht="24" hidden="1">
      <c r="A248" s="42" t="s">
        <v>791</v>
      </c>
      <c r="B248" s="50" t="s">
        <v>221</v>
      </c>
      <c r="C248" s="386" t="e">
        <f>#REF!</f>
        <v>#REF!</v>
      </c>
      <c r="D248" s="46"/>
      <c r="E248" s="46"/>
      <c r="F248" s="46"/>
      <c r="G248" s="46"/>
    </row>
    <row r="249" spans="1:7" ht="24" hidden="1">
      <c r="A249" s="42" t="s">
        <v>792</v>
      </c>
      <c r="B249" s="50" t="s">
        <v>223</v>
      </c>
      <c r="C249" s="386" t="e">
        <f>#REF!</f>
        <v>#REF!</v>
      </c>
      <c r="D249" s="46"/>
      <c r="E249" s="46"/>
      <c r="F249" s="46"/>
      <c r="G249" s="46"/>
    </row>
    <row r="250" spans="1:7" ht="12.75" hidden="1">
      <c r="A250" s="42" t="s">
        <v>793</v>
      </c>
      <c r="B250" s="50" t="s">
        <v>230</v>
      </c>
      <c r="C250" s="386" t="e">
        <f>#REF!</f>
        <v>#REF!</v>
      </c>
      <c r="D250" s="46"/>
      <c r="E250" s="46"/>
      <c r="F250" s="46"/>
      <c r="G250" s="46"/>
    </row>
    <row r="251" spans="1:7" ht="24" hidden="1">
      <c r="A251" s="42" t="s">
        <v>794</v>
      </c>
      <c r="B251" s="50" t="s">
        <v>781</v>
      </c>
      <c r="C251" s="386" t="e">
        <f>#REF!</f>
        <v>#REF!</v>
      </c>
      <c r="D251" s="46"/>
      <c r="E251" s="46"/>
      <c r="F251" s="46"/>
      <c r="G251" s="46"/>
    </row>
    <row r="252" spans="1:7" ht="24" hidden="1">
      <c r="A252" s="42" t="s">
        <v>795</v>
      </c>
      <c r="B252" s="50" t="s">
        <v>796</v>
      </c>
      <c r="C252" s="386" t="e">
        <f>#REF!</f>
        <v>#REF!</v>
      </c>
      <c r="D252" s="46"/>
      <c r="E252" s="46"/>
      <c r="F252" s="46"/>
      <c r="G252" s="46"/>
    </row>
    <row r="253" spans="1:7" ht="12.75" hidden="1">
      <c r="A253" s="42" t="s">
        <v>797</v>
      </c>
      <c r="B253" s="50" t="s">
        <v>783</v>
      </c>
      <c r="C253" s="386" t="e">
        <f>#REF!</f>
        <v>#REF!</v>
      </c>
      <c r="D253" s="46"/>
      <c r="E253" s="46"/>
      <c r="F253" s="46"/>
      <c r="G253" s="46"/>
    </row>
    <row r="254" spans="1:7" ht="24" hidden="1">
      <c r="A254" s="42" t="s">
        <v>798</v>
      </c>
      <c r="B254" s="50" t="s">
        <v>785</v>
      </c>
      <c r="C254" s="386" t="e">
        <f>#REF!</f>
        <v>#REF!</v>
      </c>
      <c r="D254" s="46"/>
      <c r="E254" s="46"/>
      <c r="F254" s="46"/>
      <c r="G254" s="46"/>
    </row>
    <row r="255" spans="1:7" ht="24" hidden="1">
      <c r="A255" s="42" t="s">
        <v>799</v>
      </c>
      <c r="B255" s="50" t="s">
        <v>787</v>
      </c>
      <c r="C255" s="386" t="e">
        <f>#REF!</f>
        <v>#REF!</v>
      </c>
      <c r="D255" s="46"/>
      <c r="E255" s="46"/>
      <c r="F255" s="46"/>
      <c r="G255" s="46"/>
    </row>
    <row r="256" spans="1:7" ht="24" hidden="1">
      <c r="A256" s="43" t="s">
        <v>800</v>
      </c>
      <c r="B256" s="49" t="s">
        <v>801</v>
      </c>
      <c r="C256" s="386" t="e">
        <f>#REF!</f>
        <v>#REF!</v>
      </c>
      <c r="D256" s="46"/>
      <c r="E256" s="46"/>
      <c r="F256" s="46"/>
      <c r="G256" s="46"/>
    </row>
    <row r="257" spans="1:7" ht="24" hidden="1">
      <c r="A257" s="42" t="s">
        <v>802</v>
      </c>
      <c r="B257" s="54" t="s">
        <v>761</v>
      </c>
      <c r="C257" s="386" t="e">
        <f>#REF!</f>
        <v>#REF!</v>
      </c>
      <c r="D257" s="46"/>
      <c r="E257" s="46"/>
      <c r="F257" s="46"/>
      <c r="G257" s="46"/>
    </row>
    <row r="258" spans="1:7" ht="24" hidden="1">
      <c r="A258" s="42" t="s">
        <v>762</v>
      </c>
      <c r="B258" s="50" t="s">
        <v>763</v>
      </c>
      <c r="C258" s="386" t="e">
        <f>#REF!</f>
        <v>#REF!</v>
      </c>
      <c r="D258" s="46"/>
      <c r="E258" s="46"/>
      <c r="F258" s="46"/>
      <c r="G258" s="46"/>
    </row>
    <row r="259" spans="1:7" ht="24" hidden="1">
      <c r="A259" s="42" t="s">
        <v>764</v>
      </c>
      <c r="B259" s="50" t="s">
        <v>765</v>
      </c>
      <c r="C259" s="386" t="e">
        <f>#REF!</f>
        <v>#REF!</v>
      </c>
      <c r="D259" s="46"/>
      <c r="E259" s="46"/>
      <c r="F259" s="46"/>
      <c r="G259" s="46"/>
    </row>
    <row r="260" spans="1:7" ht="24" hidden="1">
      <c r="A260" s="42" t="s">
        <v>766</v>
      </c>
      <c r="B260" s="54" t="s">
        <v>767</v>
      </c>
      <c r="C260" s="386" t="e">
        <f>#REF!</f>
        <v>#REF!</v>
      </c>
      <c r="D260" s="46"/>
      <c r="E260" s="46"/>
      <c r="F260" s="46"/>
      <c r="G260" s="46"/>
    </row>
    <row r="261" spans="1:7" ht="24" hidden="1">
      <c r="A261" s="42" t="s">
        <v>768</v>
      </c>
      <c r="B261" s="50" t="s">
        <v>769</v>
      </c>
      <c r="C261" s="386" t="e">
        <f>#REF!</f>
        <v>#REF!</v>
      </c>
      <c r="D261" s="46"/>
      <c r="E261" s="46"/>
      <c r="F261" s="46"/>
      <c r="G261" s="46"/>
    </row>
    <row r="262" spans="1:7" ht="24" hidden="1">
      <c r="A262" s="42" t="s">
        <v>770</v>
      </c>
      <c r="B262" s="50" t="s">
        <v>771</v>
      </c>
      <c r="C262" s="386" t="e">
        <f>#REF!</f>
        <v>#REF!</v>
      </c>
      <c r="D262" s="46"/>
      <c r="E262" s="46"/>
      <c r="F262" s="46"/>
      <c r="G262" s="46"/>
    </row>
    <row r="263" spans="1:7" ht="12.75" hidden="1">
      <c r="A263" s="43" t="s">
        <v>772</v>
      </c>
      <c r="B263" s="49" t="s">
        <v>773</v>
      </c>
      <c r="C263" s="386" t="e">
        <f>#REF!</f>
        <v>#REF!</v>
      </c>
      <c r="D263" s="46"/>
      <c r="E263" s="46"/>
      <c r="F263" s="46"/>
      <c r="G263" s="46"/>
    </row>
    <row r="264" spans="1:7" ht="48" hidden="1">
      <c r="A264" s="42" t="s">
        <v>774</v>
      </c>
      <c r="B264" s="54" t="s">
        <v>775</v>
      </c>
      <c r="C264" s="386" t="e">
        <f>#REF!</f>
        <v>#REF!</v>
      </c>
      <c r="D264" s="46"/>
      <c r="E264" s="46"/>
      <c r="F264" s="46"/>
      <c r="G264" s="46"/>
    </row>
    <row r="265" spans="1:7" ht="12.75" hidden="1">
      <c r="A265" s="42" t="s">
        <v>776</v>
      </c>
      <c r="B265" s="50" t="s">
        <v>777</v>
      </c>
      <c r="C265" s="386" t="e">
        <f>#REF!</f>
        <v>#REF!</v>
      </c>
      <c r="D265" s="46"/>
      <c r="E265" s="46"/>
      <c r="F265" s="46"/>
      <c r="G265" s="46"/>
    </row>
    <row r="266" spans="1:7" ht="24" hidden="1">
      <c r="A266" s="42" t="s">
        <v>778</v>
      </c>
      <c r="B266" s="50" t="s">
        <v>779</v>
      </c>
      <c r="C266" s="386" t="e">
        <f>#REF!</f>
        <v>#REF!</v>
      </c>
      <c r="D266" s="46"/>
      <c r="E266" s="46"/>
      <c r="F266" s="46"/>
      <c r="G266" s="46"/>
    </row>
    <row r="267" spans="1:7" ht="12.75" hidden="1">
      <c r="A267" s="82"/>
      <c r="B267" s="83" t="s">
        <v>1076</v>
      </c>
      <c r="C267" s="385" t="e">
        <f>#REF!</f>
        <v>#REF!</v>
      </c>
      <c r="D267" s="48"/>
      <c r="E267" s="48"/>
      <c r="F267" s="48"/>
      <c r="G267" s="48"/>
    </row>
    <row r="268" spans="1:7" ht="13.5" hidden="1" thickBot="1">
      <c r="A268" s="79"/>
      <c r="B268" s="80" t="s">
        <v>780</v>
      </c>
      <c r="C268" s="388" t="e">
        <f>#REF!</f>
        <v>#REF!</v>
      </c>
      <c r="D268" s="48"/>
      <c r="E268" s="48"/>
      <c r="F268" s="48"/>
      <c r="G268" s="48"/>
    </row>
  </sheetData>
  <sheetProtection/>
  <mergeCells count="10">
    <mergeCell ref="B3:C3"/>
    <mergeCell ref="B2:C2"/>
    <mergeCell ref="A11:C11"/>
    <mergeCell ref="A8:C8"/>
    <mergeCell ref="A9:C9"/>
    <mergeCell ref="A10:C10"/>
    <mergeCell ref="B4:C4"/>
    <mergeCell ref="B5:C5"/>
    <mergeCell ref="B6:C6"/>
    <mergeCell ref="B7:C7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1"/>
  <sheetViews>
    <sheetView zoomScale="88" zoomScaleNormal="88" zoomScalePageLayoutView="0" workbookViewId="0" topLeftCell="A569">
      <selection activeCell="D114" sqref="D114:L114"/>
    </sheetView>
  </sheetViews>
  <sheetFormatPr defaultColWidth="9.00390625" defaultRowHeight="12.75"/>
  <cols>
    <col min="1" max="1" width="76.00390625" style="0" customWidth="1"/>
    <col min="2" max="2" width="5.00390625" style="0" customWidth="1"/>
    <col min="3" max="3" width="6.75390625" style="0" customWidth="1"/>
    <col min="4" max="4" width="11.625" style="0" customWidth="1"/>
    <col min="5" max="5" width="5.375" style="0" hidden="1" customWidth="1"/>
    <col min="6" max="6" width="5.375" style="0" customWidth="1"/>
    <col min="7" max="7" width="5.00390625" style="0" customWidth="1"/>
    <col min="8" max="8" width="12.125" style="0" customWidth="1"/>
    <col min="9" max="9" width="10.875" style="0" customWidth="1"/>
    <col min="10" max="10" width="10.75390625" style="0" customWidth="1"/>
    <col min="11" max="11" width="10.875" style="0" customWidth="1"/>
    <col min="12" max="12" width="11.125" style="0" customWidth="1"/>
    <col min="13" max="13" width="10.125" style="0" bestFit="1" customWidth="1"/>
    <col min="14" max="14" width="11.125" style="0" bestFit="1" customWidth="1"/>
  </cols>
  <sheetData>
    <row r="1" spans="4:12" ht="12.75" hidden="1">
      <c r="D1" s="2998" t="s">
        <v>1596</v>
      </c>
      <c r="E1" s="2998"/>
      <c r="F1" s="2998"/>
      <c r="G1" s="2998"/>
      <c r="H1" s="2998"/>
      <c r="I1" s="2998"/>
      <c r="J1" s="2998"/>
      <c r="K1" s="2998"/>
      <c r="L1" s="2998"/>
    </row>
    <row r="2" spans="4:12" ht="12.75" hidden="1">
      <c r="D2" s="2998" t="s">
        <v>1613</v>
      </c>
      <c r="E2" s="2998"/>
      <c r="F2" s="2998"/>
      <c r="G2" s="2998"/>
      <c r="H2" s="2998"/>
      <c r="I2" s="2998"/>
      <c r="J2" s="2998"/>
      <c r="K2" s="2998"/>
      <c r="L2" s="2998"/>
    </row>
    <row r="3" spans="1:12" ht="15" hidden="1">
      <c r="A3" s="3065" t="s">
        <v>114</v>
      </c>
      <c r="B3" s="3065"/>
      <c r="C3" s="3065"/>
      <c r="D3" s="3065"/>
      <c r="E3" s="3065"/>
      <c r="F3" s="3065"/>
      <c r="G3" s="3065"/>
      <c r="H3" s="3065"/>
      <c r="I3" s="3065"/>
      <c r="J3" s="3065"/>
      <c r="K3" s="3065"/>
      <c r="L3" s="3065"/>
    </row>
    <row r="4" spans="1:12" ht="15.75" hidden="1" thickBot="1">
      <c r="A4" s="3065" t="s">
        <v>1456</v>
      </c>
      <c r="B4" s="3065"/>
      <c r="C4" s="3065"/>
      <c r="D4" s="3065"/>
      <c r="E4" s="3065"/>
      <c r="F4" s="3065"/>
      <c r="G4" s="3065"/>
      <c r="H4" s="3065"/>
      <c r="I4" s="3065"/>
      <c r="J4" s="3065"/>
      <c r="K4" s="3065"/>
      <c r="L4" s="3065"/>
    </row>
    <row r="5" spans="1:12" ht="57" hidden="1" thickBot="1">
      <c r="A5" s="515" t="s">
        <v>300</v>
      </c>
      <c r="B5" s="516" t="s">
        <v>532</v>
      </c>
      <c r="C5" s="516" t="s">
        <v>313</v>
      </c>
      <c r="D5" s="516" t="s">
        <v>311</v>
      </c>
      <c r="E5" s="516" t="s">
        <v>131</v>
      </c>
      <c r="F5" s="516" t="s">
        <v>131</v>
      </c>
      <c r="G5" s="522" t="s">
        <v>410</v>
      </c>
      <c r="H5" s="529" t="s">
        <v>354</v>
      </c>
      <c r="I5" s="529" t="s">
        <v>1040</v>
      </c>
      <c r="J5" s="685" t="s">
        <v>1041</v>
      </c>
      <c r="K5" s="529" t="s">
        <v>1020</v>
      </c>
      <c r="L5" s="810" t="s">
        <v>1021</v>
      </c>
    </row>
    <row r="6" spans="1:12" ht="13.5" hidden="1" thickBot="1">
      <c r="A6" s="517">
        <v>1</v>
      </c>
      <c r="B6" s="518">
        <v>2</v>
      </c>
      <c r="C6" s="518">
        <v>3</v>
      </c>
      <c r="D6" s="518">
        <v>4</v>
      </c>
      <c r="E6" s="518">
        <v>5</v>
      </c>
      <c r="F6" s="523">
        <v>5</v>
      </c>
      <c r="G6" s="523">
        <v>6</v>
      </c>
      <c r="H6" s="530">
        <v>7</v>
      </c>
      <c r="I6" s="530">
        <v>8</v>
      </c>
      <c r="J6" s="686">
        <v>9</v>
      </c>
      <c r="K6" s="530">
        <v>10</v>
      </c>
      <c r="L6" s="811">
        <v>11</v>
      </c>
    </row>
    <row r="7" spans="1:12" ht="13.5" hidden="1" thickBot="1">
      <c r="A7" s="208" t="s">
        <v>1457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1314"/>
    </row>
    <row r="8" spans="1:12" ht="15.75" hidden="1" thickBot="1">
      <c r="A8" s="799" t="s">
        <v>132</v>
      </c>
      <c r="B8" s="800">
        <v>917</v>
      </c>
      <c r="C8" s="800">
        <v>100</v>
      </c>
      <c r="D8" s="800"/>
      <c r="E8" s="800"/>
      <c r="F8" s="801"/>
      <c r="G8" s="801"/>
      <c r="H8" s="802">
        <f aca="true" t="shared" si="0" ref="H8:H29">SUM(I8:L8)</f>
        <v>0</v>
      </c>
      <c r="I8" s="802">
        <f>I9</f>
        <v>0</v>
      </c>
      <c r="J8" s="802">
        <f>J9</f>
        <v>0</v>
      </c>
      <c r="K8" s="802">
        <f>K9</f>
        <v>0</v>
      </c>
      <c r="L8" s="802">
        <f>L9</f>
        <v>0</v>
      </c>
    </row>
    <row r="9" spans="1:12" ht="12.75" hidden="1">
      <c r="A9" s="804" t="s">
        <v>30</v>
      </c>
      <c r="B9" s="796">
        <v>917</v>
      </c>
      <c r="C9" s="796">
        <v>107</v>
      </c>
      <c r="D9" s="796"/>
      <c r="E9" s="796"/>
      <c r="F9" s="797"/>
      <c r="G9" s="797"/>
      <c r="H9" s="798">
        <f t="shared" si="0"/>
        <v>0</v>
      </c>
      <c r="I9" s="798">
        <f>I11</f>
        <v>0</v>
      </c>
      <c r="J9" s="1874">
        <f>J10</f>
        <v>0</v>
      </c>
      <c r="K9" s="830">
        <f>K11</f>
        <v>0</v>
      </c>
      <c r="L9" s="1875">
        <f>L11</f>
        <v>0</v>
      </c>
    </row>
    <row r="10" spans="1:12" ht="14.25" customHeight="1" hidden="1">
      <c r="A10" s="1869" t="s">
        <v>1468</v>
      </c>
      <c r="B10" s="1870">
        <v>917</v>
      </c>
      <c r="C10" s="1870">
        <v>107</v>
      </c>
      <c r="D10" s="1870" t="s">
        <v>1467</v>
      </c>
      <c r="E10" s="1870"/>
      <c r="F10" s="1871"/>
      <c r="G10" s="1871"/>
      <c r="H10" s="1876">
        <f t="shared" si="0"/>
        <v>0</v>
      </c>
      <c r="I10" s="1876">
        <f>I11+I26</f>
        <v>0</v>
      </c>
      <c r="J10" s="1876">
        <f>J11+J26</f>
        <v>0</v>
      </c>
      <c r="K10" s="1876">
        <f>K11+K26</f>
        <v>0</v>
      </c>
      <c r="L10" s="1876">
        <f>L11+L26</f>
        <v>0</v>
      </c>
    </row>
    <row r="11" spans="1:12" ht="12.75" hidden="1">
      <c r="A11" s="533" t="s">
        <v>171</v>
      </c>
      <c r="B11" s="191">
        <v>917</v>
      </c>
      <c r="C11" s="191">
        <v>107</v>
      </c>
      <c r="D11" s="191" t="s">
        <v>172</v>
      </c>
      <c r="E11" s="191"/>
      <c r="F11" s="535"/>
      <c r="G11" s="535"/>
      <c r="H11" s="542">
        <f t="shared" si="0"/>
        <v>0</v>
      </c>
      <c r="I11" s="542">
        <f>I12+I15</f>
        <v>0</v>
      </c>
      <c r="J11" s="542">
        <f>J12+J15</f>
        <v>0</v>
      </c>
      <c r="K11" s="542">
        <f>K12+K15</f>
        <v>0</v>
      </c>
      <c r="L11" s="542">
        <f>L12+L15</f>
        <v>0</v>
      </c>
    </row>
    <row r="12" spans="1:12" ht="36" hidden="1">
      <c r="A12" s="2157" t="s">
        <v>1516</v>
      </c>
      <c r="B12" s="882">
        <v>917</v>
      </c>
      <c r="C12" s="882">
        <v>107</v>
      </c>
      <c r="D12" s="882" t="s">
        <v>172</v>
      </c>
      <c r="E12" s="191"/>
      <c r="F12" s="535">
        <v>100</v>
      </c>
      <c r="G12" s="535"/>
      <c r="H12" s="542">
        <f>SUM(I12:L12)</f>
        <v>0</v>
      </c>
      <c r="I12" s="542">
        <f aca="true" t="shared" si="1" ref="I12:L13">I13</f>
        <v>0</v>
      </c>
      <c r="J12" s="542">
        <f t="shared" si="1"/>
        <v>0</v>
      </c>
      <c r="K12" s="542">
        <f t="shared" si="1"/>
        <v>0</v>
      </c>
      <c r="L12" s="542">
        <f t="shared" si="1"/>
        <v>0</v>
      </c>
    </row>
    <row r="13" spans="1:12" ht="13.5" customHeight="1" hidden="1">
      <c r="A13" s="1330" t="s">
        <v>1347</v>
      </c>
      <c r="B13" s="1877">
        <v>917</v>
      </c>
      <c r="C13" s="1877">
        <v>107</v>
      </c>
      <c r="D13" s="1877" t="s">
        <v>172</v>
      </c>
      <c r="E13" s="1877">
        <v>500</v>
      </c>
      <c r="F13" s="1878">
        <v>121</v>
      </c>
      <c r="G13" s="1878"/>
      <c r="H13" s="1845">
        <f t="shared" si="0"/>
        <v>0</v>
      </c>
      <c r="I13" s="1845">
        <f t="shared" si="1"/>
        <v>0</v>
      </c>
      <c r="J13" s="1845">
        <f t="shared" si="1"/>
        <v>0</v>
      </c>
      <c r="K13" s="1845">
        <f t="shared" si="1"/>
        <v>0</v>
      </c>
      <c r="L13" s="1845">
        <f t="shared" si="1"/>
        <v>0</v>
      </c>
    </row>
    <row r="14" spans="1:14" ht="12.75" hidden="1">
      <c r="A14" s="514" t="s">
        <v>135</v>
      </c>
      <c r="B14" s="521">
        <v>917</v>
      </c>
      <c r="C14" s="521">
        <v>107</v>
      </c>
      <c r="D14" s="521" t="s">
        <v>172</v>
      </c>
      <c r="E14" s="521">
        <v>500</v>
      </c>
      <c r="F14" s="527">
        <v>121</v>
      </c>
      <c r="G14" s="527">
        <v>211</v>
      </c>
      <c r="H14" s="538">
        <f t="shared" si="0"/>
        <v>0</v>
      </c>
      <c r="I14" s="538">
        <v>0</v>
      </c>
      <c r="J14" s="808">
        <v>0</v>
      </c>
      <c r="K14" s="538">
        <v>0</v>
      </c>
      <c r="L14" s="1821">
        <v>0</v>
      </c>
      <c r="M14" s="1868"/>
      <c r="N14" s="40"/>
    </row>
    <row r="15" spans="1:13" ht="12.75" hidden="1">
      <c r="A15" s="533" t="s">
        <v>1514</v>
      </c>
      <c r="B15" s="882">
        <v>917</v>
      </c>
      <c r="C15" s="882">
        <v>107</v>
      </c>
      <c r="D15" s="882" t="s">
        <v>1464</v>
      </c>
      <c r="E15" s="882">
        <v>500</v>
      </c>
      <c r="F15" s="2158">
        <v>200</v>
      </c>
      <c r="G15" s="2158"/>
      <c r="H15" s="873">
        <f>SUM(I15:L15)</f>
        <v>0</v>
      </c>
      <c r="I15" s="873">
        <f>I16</f>
        <v>0</v>
      </c>
      <c r="J15" s="873">
        <f>J16</f>
        <v>0</v>
      </c>
      <c r="K15" s="873">
        <f>K16</f>
        <v>0</v>
      </c>
      <c r="L15" s="873">
        <f>L16</f>
        <v>0</v>
      </c>
      <c r="M15" s="1868"/>
    </row>
    <row r="16" spans="1:13" ht="12.75" hidden="1">
      <c r="A16" s="1330" t="s">
        <v>1332</v>
      </c>
      <c r="B16" s="1337">
        <v>917</v>
      </c>
      <c r="C16" s="1337">
        <v>107</v>
      </c>
      <c r="D16" s="1337" t="s">
        <v>1464</v>
      </c>
      <c r="E16" s="1337">
        <v>500</v>
      </c>
      <c r="F16" s="1331">
        <v>244</v>
      </c>
      <c r="G16" s="1331"/>
      <c r="H16" s="1338">
        <f t="shared" si="0"/>
        <v>0</v>
      </c>
      <c r="I16" s="1338">
        <f>I17+I23</f>
        <v>0</v>
      </c>
      <c r="J16" s="1338">
        <f>J17+J23</f>
        <v>0</v>
      </c>
      <c r="K16" s="1338">
        <f>K17+K23</f>
        <v>0</v>
      </c>
      <c r="L16" s="1338">
        <f>L17+L23</f>
        <v>0</v>
      </c>
      <c r="M16" s="1868"/>
    </row>
    <row r="17" spans="1:12" ht="12.75" hidden="1">
      <c r="A17" s="511" t="s">
        <v>414</v>
      </c>
      <c r="B17" s="188">
        <v>917</v>
      </c>
      <c r="C17" s="188">
        <v>107</v>
      </c>
      <c r="D17" s="188" t="s">
        <v>172</v>
      </c>
      <c r="E17" s="188">
        <v>500</v>
      </c>
      <c r="F17" s="807">
        <v>244</v>
      </c>
      <c r="G17" s="525">
        <v>200</v>
      </c>
      <c r="H17" s="538">
        <f t="shared" si="0"/>
        <v>0</v>
      </c>
      <c r="I17" s="538">
        <f>I18</f>
        <v>0</v>
      </c>
      <c r="J17" s="538">
        <f>J18</f>
        <v>0</v>
      </c>
      <c r="K17" s="538">
        <f>K18</f>
        <v>0</v>
      </c>
      <c r="L17" s="538">
        <f>L18</f>
        <v>0</v>
      </c>
    </row>
    <row r="18" spans="1:12" ht="12.75" hidden="1">
      <c r="A18" s="513" t="s">
        <v>415</v>
      </c>
      <c r="B18" s="520">
        <v>968</v>
      </c>
      <c r="C18" s="520">
        <v>107</v>
      </c>
      <c r="D18" s="520" t="s">
        <v>172</v>
      </c>
      <c r="E18" s="520">
        <v>500</v>
      </c>
      <c r="F18" s="526">
        <v>244</v>
      </c>
      <c r="G18" s="526">
        <v>220</v>
      </c>
      <c r="H18" s="1863">
        <f t="shared" si="0"/>
        <v>0</v>
      </c>
      <c r="I18" s="1863">
        <f>SUM(I19:I22)</f>
        <v>0</v>
      </c>
      <c r="J18" s="1863">
        <f>SUM(J19:J22)</f>
        <v>0</v>
      </c>
      <c r="K18" s="1863">
        <f>SUM(K19:K22)</f>
        <v>0</v>
      </c>
      <c r="L18" s="1864">
        <f>SUM(L19:L22)</f>
        <v>0</v>
      </c>
    </row>
    <row r="19" spans="1:12" ht="12.75" hidden="1">
      <c r="A19" s="514" t="s">
        <v>140</v>
      </c>
      <c r="B19" s="521">
        <v>968</v>
      </c>
      <c r="C19" s="521">
        <v>107</v>
      </c>
      <c r="D19" s="521" t="s">
        <v>172</v>
      </c>
      <c r="E19" s="521">
        <v>500</v>
      </c>
      <c r="F19" s="527">
        <v>244</v>
      </c>
      <c r="G19" s="527">
        <v>221</v>
      </c>
      <c r="H19" s="1863">
        <f t="shared" si="0"/>
        <v>0</v>
      </c>
      <c r="I19" s="1863">
        <v>0</v>
      </c>
      <c r="J19" s="1863">
        <v>0</v>
      </c>
      <c r="K19" s="1863">
        <v>0</v>
      </c>
      <c r="L19" s="1864">
        <v>0</v>
      </c>
    </row>
    <row r="20" spans="1:12" ht="12.75" hidden="1">
      <c r="A20" s="514" t="s">
        <v>141</v>
      </c>
      <c r="B20" s="521">
        <v>968</v>
      </c>
      <c r="C20" s="521">
        <v>107</v>
      </c>
      <c r="D20" s="521" t="s">
        <v>172</v>
      </c>
      <c r="E20" s="521">
        <v>500</v>
      </c>
      <c r="F20" s="527">
        <v>244</v>
      </c>
      <c r="G20" s="527">
        <v>222</v>
      </c>
      <c r="H20" s="1863">
        <f t="shared" si="0"/>
        <v>0</v>
      </c>
      <c r="I20" s="1863">
        <v>0</v>
      </c>
      <c r="J20" s="1863">
        <v>0</v>
      </c>
      <c r="K20" s="1863">
        <v>0</v>
      </c>
      <c r="L20" s="1864">
        <v>0</v>
      </c>
    </row>
    <row r="21" spans="1:12" ht="12.75" hidden="1">
      <c r="A21" s="514" t="s">
        <v>416</v>
      </c>
      <c r="B21" s="521">
        <v>968</v>
      </c>
      <c r="C21" s="521">
        <v>107</v>
      </c>
      <c r="D21" s="521" t="s">
        <v>172</v>
      </c>
      <c r="E21" s="521">
        <v>500</v>
      </c>
      <c r="F21" s="527">
        <v>244</v>
      </c>
      <c r="G21" s="527">
        <v>225</v>
      </c>
      <c r="H21" s="1863">
        <f t="shared" si="0"/>
        <v>0</v>
      </c>
      <c r="I21" s="1863">
        <v>0</v>
      </c>
      <c r="J21" s="1863">
        <v>0</v>
      </c>
      <c r="K21" s="1863">
        <v>0</v>
      </c>
      <c r="L21" s="1864">
        <v>0</v>
      </c>
    </row>
    <row r="22" spans="1:12" ht="12.75" hidden="1">
      <c r="A22" s="514" t="s">
        <v>417</v>
      </c>
      <c r="B22" s="521">
        <v>968</v>
      </c>
      <c r="C22" s="521">
        <v>107</v>
      </c>
      <c r="D22" s="521" t="s">
        <v>172</v>
      </c>
      <c r="E22" s="521">
        <v>500</v>
      </c>
      <c r="F22" s="527">
        <v>244</v>
      </c>
      <c r="G22" s="527">
        <v>226</v>
      </c>
      <c r="H22" s="1863">
        <f t="shared" si="0"/>
        <v>0</v>
      </c>
      <c r="I22" s="1863">
        <v>0</v>
      </c>
      <c r="J22" s="1863">
        <v>0</v>
      </c>
      <c r="K22" s="1863">
        <v>0</v>
      </c>
      <c r="L22" s="1864">
        <v>0</v>
      </c>
    </row>
    <row r="23" spans="1:12" ht="12.75" hidden="1">
      <c r="A23" s="511" t="s">
        <v>418</v>
      </c>
      <c r="B23" s="188">
        <v>917</v>
      </c>
      <c r="C23" s="188">
        <v>107</v>
      </c>
      <c r="D23" s="188" t="s">
        <v>172</v>
      </c>
      <c r="E23" s="188">
        <v>500</v>
      </c>
      <c r="F23" s="807">
        <v>244</v>
      </c>
      <c r="G23" s="525">
        <v>300</v>
      </c>
      <c r="H23" s="1863">
        <f t="shared" si="0"/>
        <v>0</v>
      </c>
      <c r="I23" s="1863">
        <f>SUM(I24:I25)</f>
        <v>0</v>
      </c>
      <c r="J23" s="1863">
        <f>SUM(J24:J25)</f>
        <v>0</v>
      </c>
      <c r="K23" s="1863">
        <f>SUM(K24:K25)</f>
        <v>0</v>
      </c>
      <c r="L23" s="1863">
        <f>SUM(L24:L25)</f>
        <v>0</v>
      </c>
    </row>
    <row r="24" spans="1:12" ht="12.75" hidden="1">
      <c r="A24" s="513" t="s">
        <v>306</v>
      </c>
      <c r="B24" s="520">
        <v>968</v>
      </c>
      <c r="C24" s="520">
        <v>107</v>
      </c>
      <c r="D24" s="520" t="s">
        <v>172</v>
      </c>
      <c r="E24" s="520">
        <v>500</v>
      </c>
      <c r="F24" s="527">
        <v>244</v>
      </c>
      <c r="G24" s="2165">
        <v>310</v>
      </c>
      <c r="H24" s="1863">
        <f>SUM(I24:L24)</f>
        <v>0</v>
      </c>
      <c r="I24" s="1863">
        <v>0</v>
      </c>
      <c r="J24" s="1863">
        <v>0</v>
      </c>
      <c r="K24" s="1863">
        <v>0</v>
      </c>
      <c r="L24" s="1864">
        <v>0</v>
      </c>
    </row>
    <row r="25" spans="1:12" ht="12.75" hidden="1">
      <c r="A25" s="513" t="s">
        <v>307</v>
      </c>
      <c r="B25" s="520">
        <v>968</v>
      </c>
      <c r="C25" s="520">
        <v>107</v>
      </c>
      <c r="D25" s="520" t="s">
        <v>172</v>
      </c>
      <c r="E25" s="520">
        <v>500</v>
      </c>
      <c r="F25" s="527">
        <v>244</v>
      </c>
      <c r="G25" s="527">
        <v>340</v>
      </c>
      <c r="H25" s="1863">
        <f t="shared" si="0"/>
        <v>0</v>
      </c>
      <c r="I25" s="1863">
        <v>0</v>
      </c>
      <c r="J25" s="1863">
        <v>0</v>
      </c>
      <c r="K25" s="1863">
        <v>0</v>
      </c>
      <c r="L25" s="1864">
        <v>0</v>
      </c>
    </row>
    <row r="26" spans="1:12" ht="12.75" hidden="1">
      <c r="A26" s="1872" t="s">
        <v>1466</v>
      </c>
      <c r="B26" s="882">
        <v>917</v>
      </c>
      <c r="C26" s="882">
        <v>107</v>
      </c>
      <c r="D26" s="882" t="s">
        <v>1465</v>
      </c>
      <c r="E26" s="882"/>
      <c r="F26" s="882"/>
      <c r="G26" s="882"/>
      <c r="H26" s="1873">
        <f t="shared" si="0"/>
        <v>0</v>
      </c>
      <c r="I26" s="1873">
        <f aca="true" t="shared" si="2" ref="I26:L28">I27</f>
        <v>0</v>
      </c>
      <c r="J26" s="1873">
        <f t="shared" si="2"/>
        <v>0</v>
      </c>
      <c r="K26" s="1873">
        <f t="shared" si="2"/>
        <v>0</v>
      </c>
      <c r="L26" s="2300">
        <f t="shared" si="2"/>
        <v>0</v>
      </c>
    </row>
    <row r="27" spans="1:12" ht="12.75" hidden="1">
      <c r="A27" s="533" t="s">
        <v>1514</v>
      </c>
      <c r="B27" s="882">
        <v>917</v>
      </c>
      <c r="C27" s="882">
        <v>107</v>
      </c>
      <c r="D27" s="882" t="s">
        <v>1465</v>
      </c>
      <c r="E27" s="882"/>
      <c r="F27" s="882">
        <v>200</v>
      </c>
      <c r="G27" s="882"/>
      <c r="H27" s="1873">
        <f>SUM(I27:L27)</f>
        <v>0</v>
      </c>
      <c r="I27" s="1873">
        <f t="shared" si="2"/>
        <v>0</v>
      </c>
      <c r="J27" s="1873">
        <f t="shared" si="2"/>
        <v>0</v>
      </c>
      <c r="K27" s="1873">
        <f t="shared" si="2"/>
        <v>0</v>
      </c>
      <c r="L27" s="2300">
        <f t="shared" si="2"/>
        <v>0</v>
      </c>
    </row>
    <row r="28" spans="1:12" ht="12.75" hidden="1">
      <c r="A28" s="1330" t="s">
        <v>1332</v>
      </c>
      <c r="B28" s="1337">
        <v>917</v>
      </c>
      <c r="C28" s="1337">
        <v>107</v>
      </c>
      <c r="D28" s="1337" t="s">
        <v>1465</v>
      </c>
      <c r="E28" s="1337"/>
      <c r="F28" s="1337">
        <v>244</v>
      </c>
      <c r="G28" s="1337"/>
      <c r="H28" s="2175">
        <f t="shared" si="0"/>
        <v>0</v>
      </c>
      <c r="I28" s="2175">
        <f t="shared" si="2"/>
        <v>0</v>
      </c>
      <c r="J28" s="2175">
        <f t="shared" si="2"/>
        <v>0</v>
      </c>
      <c r="K28" s="2175">
        <f t="shared" si="2"/>
        <v>0</v>
      </c>
      <c r="L28" s="2301">
        <f t="shared" si="2"/>
        <v>0</v>
      </c>
    </row>
    <row r="29" spans="1:12" ht="13.5" hidden="1" thickBot="1">
      <c r="A29" s="2291" t="s">
        <v>417</v>
      </c>
      <c r="B29" s="2170">
        <v>917</v>
      </c>
      <c r="C29" s="2170">
        <v>107</v>
      </c>
      <c r="D29" s="2170" t="s">
        <v>1465</v>
      </c>
      <c r="E29" s="2170"/>
      <c r="F29" s="2170">
        <v>244</v>
      </c>
      <c r="G29" s="2170">
        <v>226</v>
      </c>
      <c r="H29" s="2292">
        <f t="shared" si="0"/>
        <v>0</v>
      </c>
      <c r="I29" s="2292">
        <v>0</v>
      </c>
      <c r="J29" s="2292">
        <v>0</v>
      </c>
      <c r="K29" s="2292">
        <v>0</v>
      </c>
      <c r="L29" s="2302">
        <v>0</v>
      </c>
    </row>
    <row r="30" spans="1:12" ht="16.5" hidden="1" thickBot="1">
      <c r="A30" s="916" t="s">
        <v>381</v>
      </c>
      <c r="B30" s="1037"/>
      <c r="C30" s="1037"/>
      <c r="D30" s="1037"/>
      <c r="E30" s="1037"/>
      <c r="F30" s="1037"/>
      <c r="G30" s="1819"/>
      <c r="H30" s="2293">
        <f>H8</f>
        <v>0</v>
      </c>
      <c r="I30" s="2293">
        <f>I8</f>
        <v>0</v>
      </c>
      <c r="J30" s="2293">
        <f>J8</f>
        <v>0</v>
      </c>
      <c r="K30" s="2293">
        <f>K8</f>
        <v>0</v>
      </c>
      <c r="L30" s="2293">
        <f>L8</f>
        <v>0</v>
      </c>
    </row>
    <row r="31" ht="12.75" hidden="1"/>
    <row r="32" spans="1:12" ht="12.75" hidden="1">
      <c r="A32" t="s">
        <v>1593</v>
      </c>
      <c r="I32" s="3068" t="s">
        <v>1594</v>
      </c>
      <c r="J32" s="3068"/>
      <c r="K32" s="3068"/>
      <c r="L32" s="1036"/>
    </row>
    <row r="33" spans="1:11" ht="12.75" hidden="1">
      <c r="A33" s="3060"/>
      <c r="B33" s="3060"/>
      <c r="I33" s="3068"/>
      <c r="J33" s="3068"/>
      <c r="K33" s="3068"/>
    </row>
    <row r="34" spans="1:12" ht="22.5" customHeight="1">
      <c r="A34" s="29"/>
      <c r="D34" s="2998" t="s">
        <v>115</v>
      </c>
      <c r="E34" s="2998"/>
      <c r="F34" s="2998"/>
      <c r="G34" s="2998"/>
      <c r="H34" s="2998"/>
      <c r="I34" s="2998"/>
      <c r="J34" s="2998"/>
      <c r="K34" s="2998"/>
      <c r="L34" s="2998"/>
    </row>
    <row r="35" spans="4:12" ht="12.75">
      <c r="D35" s="2998" t="s">
        <v>1641</v>
      </c>
      <c r="E35" s="2998"/>
      <c r="F35" s="2998"/>
      <c r="G35" s="2998"/>
      <c r="H35" s="2998"/>
      <c r="I35" s="2998"/>
      <c r="J35" s="2998"/>
      <c r="K35" s="2998"/>
      <c r="L35" s="2998"/>
    </row>
    <row r="36" spans="4:12" ht="12.75" customHeight="1" hidden="1">
      <c r="D36" s="2998" t="s">
        <v>1614</v>
      </c>
      <c r="E36" s="2998"/>
      <c r="F36" s="2998"/>
      <c r="G36" s="2998"/>
      <c r="H36" s="2998"/>
      <c r="I36" s="2998"/>
      <c r="J36" s="2998"/>
      <c r="K36" s="2998"/>
      <c r="L36" s="2998"/>
    </row>
    <row r="37" spans="4:12" ht="12.75" customHeight="1" hidden="1">
      <c r="D37" s="2998" t="s">
        <v>1618</v>
      </c>
      <c r="E37" s="2998"/>
      <c r="F37" s="2998"/>
      <c r="G37" s="2998"/>
      <c r="H37" s="2998"/>
      <c r="I37" s="2998"/>
      <c r="J37" s="2998"/>
      <c r="K37" s="2998"/>
      <c r="L37" s="2998"/>
    </row>
    <row r="38" spans="4:12" ht="12.75" customHeight="1" hidden="1">
      <c r="D38" s="2998" t="s">
        <v>1630</v>
      </c>
      <c r="E38" s="2998"/>
      <c r="F38" s="2998"/>
      <c r="G38" s="2998"/>
      <c r="H38" s="2998"/>
      <c r="I38" s="2998"/>
      <c r="J38" s="2998"/>
      <c r="K38" s="2998"/>
      <c r="L38" s="2998"/>
    </row>
    <row r="39" spans="4:12" ht="12.75" customHeight="1" hidden="1">
      <c r="D39" s="2998" t="s">
        <v>1639</v>
      </c>
      <c r="E39" s="2998"/>
      <c r="F39" s="2998"/>
      <c r="G39" s="2998"/>
      <c r="H39" s="2998"/>
      <c r="I39" s="2998"/>
      <c r="J39" s="2998"/>
      <c r="K39" s="2998"/>
      <c r="L39" s="2998"/>
    </row>
    <row r="40" spans="4:12" ht="12.75" customHeight="1" hidden="1">
      <c r="D40" s="2998"/>
      <c r="E40" s="2998"/>
      <c r="F40" s="2998"/>
      <c r="G40" s="2998"/>
      <c r="H40" s="2998"/>
      <c r="I40" s="2998"/>
      <c r="J40" s="2998"/>
      <c r="K40" s="2998"/>
      <c r="L40" s="2998"/>
    </row>
    <row r="41" spans="4:12" ht="12.75" customHeight="1" hidden="1">
      <c r="D41" s="2998"/>
      <c r="E41" s="2998"/>
      <c r="F41" s="2998"/>
      <c r="G41" s="2998"/>
      <c r="H41" s="2998"/>
      <c r="I41" s="2998"/>
      <c r="J41" s="2998"/>
      <c r="K41" s="2998"/>
      <c r="L41" s="2998"/>
    </row>
    <row r="42" spans="4:12" ht="12.75" customHeight="1" hidden="1">
      <c r="D42" s="2998"/>
      <c r="E42" s="2998"/>
      <c r="F42" s="2998"/>
      <c r="G42" s="2998"/>
      <c r="H42" s="2998"/>
      <c r="I42" s="2998"/>
      <c r="J42" s="2998"/>
      <c r="K42" s="2998"/>
      <c r="L42" s="2998"/>
    </row>
    <row r="43" spans="4:12" ht="12.75" customHeight="1" hidden="1">
      <c r="D43" s="2998"/>
      <c r="E43" s="2998"/>
      <c r="F43" s="2998"/>
      <c r="G43" s="2998"/>
      <c r="H43" s="2998"/>
      <c r="I43" s="2998"/>
      <c r="J43" s="2998"/>
      <c r="K43" s="2998"/>
      <c r="L43" s="2998"/>
    </row>
    <row r="44" spans="4:12" ht="12.75" customHeight="1" hidden="1">
      <c r="D44" s="2998"/>
      <c r="E44" s="2998"/>
      <c r="F44" s="2998"/>
      <c r="G44" s="2998"/>
      <c r="H44" s="2998"/>
      <c r="I44" s="2998"/>
      <c r="J44" s="2998"/>
      <c r="K44" s="2998"/>
      <c r="L44" s="2998"/>
    </row>
    <row r="45" spans="4:12" ht="12.75" hidden="1">
      <c r="D45" s="2998"/>
      <c r="E45" s="2998"/>
      <c r="F45" s="2998"/>
      <c r="G45" s="2998"/>
      <c r="H45" s="2998"/>
      <c r="I45" s="2998"/>
      <c r="J45" s="2998"/>
      <c r="K45" s="2998"/>
      <c r="L45" s="2998"/>
    </row>
    <row r="46" spans="4:12" ht="12.75" hidden="1">
      <c r="D46" s="2998"/>
      <c r="E46" s="2998"/>
      <c r="F46" s="2998"/>
      <c r="G46" s="2998"/>
      <c r="H46" s="2998"/>
      <c r="I46" s="2998"/>
      <c r="J46" s="2998"/>
      <c r="K46" s="2998"/>
      <c r="L46" s="2998"/>
    </row>
    <row r="47" spans="4:12" ht="12.75" hidden="1"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5">
      <c r="A48" s="3065" t="s">
        <v>114</v>
      </c>
      <c r="B48" s="3065"/>
      <c r="C48" s="3065"/>
      <c r="D48" s="3065"/>
      <c r="E48" s="3065"/>
      <c r="F48" s="3065"/>
      <c r="G48" s="3065"/>
      <c r="H48" s="3065"/>
      <c r="I48" s="3065"/>
      <c r="J48" s="3065"/>
      <c r="K48" s="3065"/>
      <c r="L48" s="3065"/>
    </row>
    <row r="49" spans="1:12" ht="15">
      <c r="A49" s="3065" t="s">
        <v>1642</v>
      </c>
      <c r="B49" s="3065"/>
      <c r="C49" s="3065"/>
      <c r="D49" s="3065"/>
      <c r="E49" s="3065"/>
      <c r="F49" s="3065"/>
      <c r="G49" s="3065"/>
      <c r="H49" s="3065"/>
      <c r="I49" s="3065"/>
      <c r="J49" s="3065"/>
      <c r="K49" s="3065"/>
      <c r="L49" s="3065"/>
    </row>
    <row r="50" spans="1:12" ht="15" hidden="1">
      <c r="A50" s="508"/>
      <c r="B50" s="508"/>
      <c r="C50" s="508"/>
      <c r="D50" s="3058" t="s">
        <v>1237</v>
      </c>
      <c r="E50" s="3059"/>
      <c r="F50" s="3059"/>
      <c r="G50" s="3059"/>
      <c r="H50" s="3059"/>
      <c r="I50" s="3059"/>
      <c r="J50" s="3059"/>
      <c r="K50" s="3059"/>
      <c r="L50" s="3059"/>
    </row>
    <row r="51" spans="1:12" ht="15" hidden="1">
      <c r="A51" s="508"/>
      <c r="B51" s="508"/>
      <c r="C51" s="508"/>
      <c r="D51" s="3058" t="s">
        <v>1254</v>
      </c>
      <c r="E51" s="3059"/>
      <c r="F51" s="3059"/>
      <c r="G51" s="3059"/>
      <c r="H51" s="3059"/>
      <c r="I51" s="3059"/>
      <c r="J51" s="3059"/>
      <c r="K51" s="3059"/>
      <c r="L51" s="3059"/>
    </row>
    <row r="52" spans="1:12" ht="15" hidden="1">
      <c r="A52" s="508"/>
      <c r="B52" s="508"/>
      <c r="C52" s="508"/>
      <c r="D52" s="3058" t="s">
        <v>1591</v>
      </c>
      <c r="E52" s="3059"/>
      <c r="F52" s="3059"/>
      <c r="G52" s="3059"/>
      <c r="H52" s="3059"/>
      <c r="I52" s="3059"/>
      <c r="J52" s="3059"/>
      <c r="K52" s="3059"/>
      <c r="L52" s="3059"/>
    </row>
    <row r="53" spans="1:12" ht="15" hidden="1">
      <c r="A53" s="508"/>
      <c r="B53" s="508"/>
      <c r="C53" s="508"/>
      <c r="D53" s="3058" t="s">
        <v>1611</v>
      </c>
      <c r="E53" s="3059"/>
      <c r="F53" s="3059"/>
      <c r="G53" s="3059"/>
      <c r="H53" s="3059"/>
      <c r="I53" s="3059"/>
      <c r="J53" s="3059"/>
      <c r="K53" s="3059"/>
      <c r="L53" s="3059"/>
    </row>
    <row r="54" spans="1:12" ht="15.75" customHeight="1" thickBot="1">
      <c r="A54" s="3066" t="s">
        <v>299</v>
      </c>
      <c r="B54" s="3066"/>
      <c r="C54" s="3066"/>
      <c r="D54" s="3066"/>
      <c r="E54" s="3066"/>
      <c r="F54" s="3066"/>
      <c r="G54" s="3066"/>
      <c r="H54" s="3066"/>
      <c r="I54" s="3066"/>
      <c r="J54" s="3066"/>
      <c r="K54" s="3066"/>
      <c r="L54" s="3066"/>
    </row>
    <row r="55" spans="1:12" ht="57" thickBot="1">
      <c r="A55" s="515" t="s">
        <v>300</v>
      </c>
      <c r="B55" s="516" t="s">
        <v>532</v>
      </c>
      <c r="C55" s="516" t="s">
        <v>313</v>
      </c>
      <c r="D55" s="516" t="s">
        <v>311</v>
      </c>
      <c r="E55" s="516" t="s">
        <v>131</v>
      </c>
      <c r="F55" s="516" t="s">
        <v>131</v>
      </c>
      <c r="G55" s="522" t="s">
        <v>410</v>
      </c>
      <c r="H55" s="529" t="s">
        <v>354</v>
      </c>
      <c r="I55" s="529" t="s">
        <v>1040</v>
      </c>
      <c r="J55" s="685" t="s">
        <v>1041</v>
      </c>
      <c r="K55" s="529" t="s">
        <v>1020</v>
      </c>
      <c r="L55" s="810" t="s">
        <v>1021</v>
      </c>
    </row>
    <row r="56" spans="1:12" ht="13.5" thickBot="1">
      <c r="A56" s="517">
        <v>1</v>
      </c>
      <c r="B56" s="518">
        <v>2</v>
      </c>
      <c r="C56" s="518">
        <v>3</v>
      </c>
      <c r="D56" s="518">
        <v>4</v>
      </c>
      <c r="E56" s="518">
        <v>5</v>
      </c>
      <c r="F56" s="523">
        <v>5</v>
      </c>
      <c r="G56" s="523">
        <v>6</v>
      </c>
      <c r="H56" s="530">
        <v>7</v>
      </c>
      <c r="I56" s="530">
        <v>8</v>
      </c>
      <c r="J56" s="686">
        <v>9</v>
      </c>
      <c r="K56" s="530">
        <v>10</v>
      </c>
      <c r="L56" s="811">
        <v>11</v>
      </c>
    </row>
    <row r="57" spans="1:13" ht="21" customHeight="1" thickBot="1">
      <c r="A57" s="1025" t="s">
        <v>112</v>
      </c>
      <c r="B57" s="1844">
        <v>925</v>
      </c>
      <c r="C57" s="1026"/>
      <c r="D57" s="1026"/>
      <c r="E57" s="1026"/>
      <c r="F57" s="1027"/>
      <c r="G57" s="1027"/>
      <c r="H57" s="803">
        <f>SUM(I57:L57)</f>
        <v>3500</v>
      </c>
      <c r="I57" s="803">
        <f>I58</f>
        <v>866.3340000000001</v>
      </c>
      <c r="J57" s="803">
        <f>J58</f>
        <v>957.191</v>
      </c>
      <c r="K57" s="803">
        <f>K58</f>
        <v>863.1320000000001</v>
      </c>
      <c r="L57" s="2564">
        <f>L58</f>
        <v>813.3430000000001</v>
      </c>
      <c r="M57" s="1070"/>
    </row>
    <row r="58" spans="1:13" ht="23.25" customHeight="1" thickBot="1">
      <c r="A58" s="799" t="s">
        <v>132</v>
      </c>
      <c r="B58" s="800">
        <v>925</v>
      </c>
      <c r="C58" s="800">
        <v>100</v>
      </c>
      <c r="D58" s="800"/>
      <c r="E58" s="800"/>
      <c r="F58" s="801"/>
      <c r="G58" s="801"/>
      <c r="H58" s="802">
        <f>SUM(I58:L58)</f>
        <v>3500</v>
      </c>
      <c r="I58" s="802">
        <f>I59+I66+I103</f>
        <v>866.3340000000001</v>
      </c>
      <c r="J58" s="802">
        <f>J59+J66+J103</f>
        <v>957.191</v>
      </c>
      <c r="K58" s="802">
        <f>K59+K66+K103</f>
        <v>863.1320000000001</v>
      </c>
      <c r="L58" s="802">
        <f>L59+L66+L103</f>
        <v>813.3430000000001</v>
      </c>
      <c r="M58" s="1070"/>
    </row>
    <row r="59" spans="1:13" ht="30" customHeight="1">
      <c r="A59" s="804" t="s">
        <v>162</v>
      </c>
      <c r="B59" s="796">
        <v>925</v>
      </c>
      <c r="C59" s="796">
        <v>102</v>
      </c>
      <c r="D59" s="796"/>
      <c r="E59" s="796"/>
      <c r="F59" s="797"/>
      <c r="G59" s="797"/>
      <c r="H59" s="1849">
        <f aca="true" t="shared" si="3" ref="H59:L60">H60</f>
        <v>1117.2340000000002</v>
      </c>
      <c r="I59" s="1849">
        <f t="shared" si="3"/>
        <v>289.08500000000004</v>
      </c>
      <c r="J59" s="1850">
        <f t="shared" si="3"/>
        <v>289.084</v>
      </c>
      <c r="K59" s="1851">
        <f t="shared" si="3"/>
        <v>289.084</v>
      </c>
      <c r="L59" s="1851">
        <f t="shared" si="3"/>
        <v>249.981</v>
      </c>
      <c r="M59" s="1070"/>
    </row>
    <row r="60" spans="1:13" ht="18" customHeight="1">
      <c r="A60" s="510" t="s">
        <v>547</v>
      </c>
      <c r="B60" s="198">
        <v>925</v>
      </c>
      <c r="C60" s="198">
        <v>102</v>
      </c>
      <c r="D60" s="198" t="s">
        <v>548</v>
      </c>
      <c r="E60" s="198"/>
      <c r="F60" s="528"/>
      <c r="G60" s="528"/>
      <c r="H60" s="1852">
        <f>SUM(I60:L60)</f>
        <v>1117.2340000000002</v>
      </c>
      <c r="I60" s="1852">
        <f>I61</f>
        <v>289.08500000000004</v>
      </c>
      <c r="J60" s="1852">
        <f t="shared" si="3"/>
        <v>289.084</v>
      </c>
      <c r="K60" s="1852">
        <f t="shared" si="3"/>
        <v>289.084</v>
      </c>
      <c r="L60" s="1852">
        <f t="shared" si="3"/>
        <v>249.981</v>
      </c>
      <c r="M60" s="1070"/>
    </row>
    <row r="61" spans="1:13" ht="36.75" customHeight="1">
      <c r="A61" s="2157" t="s">
        <v>1516</v>
      </c>
      <c r="B61" s="882">
        <v>925</v>
      </c>
      <c r="C61" s="882">
        <v>102</v>
      </c>
      <c r="D61" s="882" t="s">
        <v>548</v>
      </c>
      <c r="E61" s="882"/>
      <c r="F61" s="2158">
        <v>100</v>
      </c>
      <c r="G61" s="2158"/>
      <c r="H61" s="2172">
        <f>SUM(I61:L61)</f>
        <v>1117.2340000000002</v>
      </c>
      <c r="I61" s="2172">
        <f>I62</f>
        <v>289.08500000000004</v>
      </c>
      <c r="J61" s="2172">
        <f aca="true" t="shared" si="4" ref="J61:L62">J62</f>
        <v>289.084</v>
      </c>
      <c r="K61" s="2172">
        <f t="shared" si="4"/>
        <v>289.084</v>
      </c>
      <c r="L61" s="2172">
        <f t="shared" si="4"/>
        <v>249.981</v>
      </c>
      <c r="M61" s="1070"/>
    </row>
    <row r="62" spans="1:13" ht="12.75">
      <c r="A62" s="1330" t="s">
        <v>1347</v>
      </c>
      <c r="B62" s="1337">
        <v>925</v>
      </c>
      <c r="C62" s="1337">
        <v>102</v>
      </c>
      <c r="D62" s="1337" t="s">
        <v>548</v>
      </c>
      <c r="E62" s="1337">
        <v>500</v>
      </c>
      <c r="F62" s="1331">
        <v>121</v>
      </c>
      <c r="G62" s="1331"/>
      <c r="H62" s="2173">
        <f>SUM(I62:L62)</f>
        <v>1117.2340000000002</v>
      </c>
      <c r="I62" s="2173">
        <f>I63</f>
        <v>289.08500000000004</v>
      </c>
      <c r="J62" s="2174">
        <f t="shared" si="4"/>
        <v>289.084</v>
      </c>
      <c r="K62" s="2173">
        <f t="shared" si="4"/>
        <v>289.084</v>
      </c>
      <c r="L62" s="2173">
        <f t="shared" si="4"/>
        <v>249.981</v>
      </c>
      <c r="M62" s="1070"/>
    </row>
    <row r="63" spans="1:13" ht="12.75">
      <c r="A63" s="513" t="s">
        <v>411</v>
      </c>
      <c r="B63" s="520">
        <v>925</v>
      </c>
      <c r="C63" s="520">
        <v>102</v>
      </c>
      <c r="D63" s="520" t="s">
        <v>412</v>
      </c>
      <c r="E63" s="520">
        <v>500</v>
      </c>
      <c r="F63" s="526">
        <v>121</v>
      </c>
      <c r="G63" s="526">
        <v>210</v>
      </c>
      <c r="H63" s="1853">
        <f>SUM(H64:H65)</f>
        <v>1117.234</v>
      </c>
      <c r="I63" s="1853">
        <f>SUM(I64:I65)</f>
        <v>289.08500000000004</v>
      </c>
      <c r="J63" s="1854">
        <f>SUM(J64:J65)</f>
        <v>289.084</v>
      </c>
      <c r="K63" s="1853">
        <f>SUM(K64:K65)</f>
        <v>289.084</v>
      </c>
      <c r="L63" s="1853">
        <f>SUM(L64:L65)</f>
        <v>249.981</v>
      </c>
      <c r="M63" s="1070"/>
    </row>
    <row r="64" spans="1:13" ht="12.75">
      <c r="A64" s="514" t="s">
        <v>135</v>
      </c>
      <c r="B64" s="521">
        <v>925</v>
      </c>
      <c r="C64" s="521">
        <v>102</v>
      </c>
      <c r="D64" s="521" t="s">
        <v>412</v>
      </c>
      <c r="E64" s="521">
        <v>500</v>
      </c>
      <c r="F64" s="527">
        <v>121</v>
      </c>
      <c r="G64" s="527">
        <v>211</v>
      </c>
      <c r="H64" s="1855">
        <f>SUM(I64:L64)</f>
        <v>888.125</v>
      </c>
      <c r="I64" s="1855">
        <v>222.032</v>
      </c>
      <c r="J64" s="1856">
        <v>222.031</v>
      </c>
      <c r="K64" s="1857">
        <v>222.031</v>
      </c>
      <c r="L64" s="1855">
        <v>222.031</v>
      </c>
      <c r="M64" s="1070"/>
    </row>
    <row r="65" spans="1:13" ht="14.25" customHeight="1">
      <c r="A65" s="514" t="s">
        <v>413</v>
      </c>
      <c r="B65" s="521">
        <v>925</v>
      </c>
      <c r="C65" s="521">
        <v>102</v>
      </c>
      <c r="D65" s="521" t="s">
        <v>412</v>
      </c>
      <c r="E65" s="521">
        <v>500</v>
      </c>
      <c r="F65" s="527">
        <v>121</v>
      </c>
      <c r="G65" s="527">
        <v>213</v>
      </c>
      <c r="H65" s="1855">
        <f>SUM(I65:L65)</f>
        <v>229.10899999999998</v>
      </c>
      <c r="I65" s="1855">
        <v>67.053</v>
      </c>
      <c r="J65" s="1858">
        <v>67.053</v>
      </c>
      <c r="K65" s="1855">
        <v>67.053</v>
      </c>
      <c r="L65" s="1855">
        <v>27.95</v>
      </c>
      <c r="M65" s="1070"/>
    </row>
    <row r="66" spans="1:13" ht="45.75" customHeight="1">
      <c r="A66" s="534" t="s">
        <v>1185</v>
      </c>
      <c r="B66" s="519">
        <v>925</v>
      </c>
      <c r="C66" s="519">
        <v>103</v>
      </c>
      <c r="D66" s="519"/>
      <c r="E66" s="519"/>
      <c r="F66" s="524"/>
      <c r="G66" s="524"/>
      <c r="H66" s="541">
        <f>H67+H82</f>
        <v>2310.766</v>
      </c>
      <c r="I66" s="541">
        <f>I67+I82</f>
        <v>559.249</v>
      </c>
      <c r="J66" s="1820">
        <f>J67+J82</f>
        <v>650.107</v>
      </c>
      <c r="K66" s="541">
        <f>K67+K82</f>
        <v>556.048</v>
      </c>
      <c r="L66" s="541">
        <f>L67+L82</f>
        <v>545.3620000000001</v>
      </c>
      <c r="M66" s="1070"/>
    </row>
    <row r="67" spans="1:13" ht="25.5" customHeight="1">
      <c r="A67" s="510" t="s">
        <v>566</v>
      </c>
      <c r="B67" s="198">
        <v>925</v>
      </c>
      <c r="C67" s="198">
        <v>103</v>
      </c>
      <c r="D67" s="198" t="s">
        <v>73</v>
      </c>
      <c r="E67" s="198"/>
      <c r="F67" s="528"/>
      <c r="G67" s="528"/>
      <c r="H67" s="539">
        <f>H68+H77</f>
        <v>1225.24</v>
      </c>
      <c r="I67" s="539">
        <f>I68+I77</f>
        <v>308.98199999999997</v>
      </c>
      <c r="J67" s="809">
        <f>J68+J77</f>
        <v>308.981</v>
      </c>
      <c r="K67" s="539">
        <f>K68+K77</f>
        <v>308.981</v>
      </c>
      <c r="L67" s="539">
        <f>L68+L77</f>
        <v>298.29600000000005</v>
      </c>
      <c r="M67" s="1070"/>
    </row>
    <row r="68" spans="1:13" ht="25.5" customHeight="1">
      <c r="A68" s="511" t="s">
        <v>74</v>
      </c>
      <c r="B68" s="881">
        <v>925</v>
      </c>
      <c r="C68" s="881">
        <v>103</v>
      </c>
      <c r="D68" s="881" t="s">
        <v>75</v>
      </c>
      <c r="E68" s="881"/>
      <c r="F68" s="883"/>
      <c r="G68" s="883"/>
      <c r="H68" s="539">
        <f>H70</f>
        <v>960.64</v>
      </c>
      <c r="I68" s="539">
        <f aca="true" t="shared" si="5" ref="I68:L70">I69</f>
        <v>242.832</v>
      </c>
      <c r="J68" s="539">
        <f t="shared" si="5"/>
        <v>242.83100000000002</v>
      </c>
      <c r="K68" s="539">
        <f t="shared" si="5"/>
        <v>242.83100000000002</v>
      </c>
      <c r="L68" s="539">
        <f t="shared" si="5"/>
        <v>232.14600000000002</v>
      </c>
      <c r="M68" s="1070"/>
    </row>
    <row r="69" spans="1:13" ht="37.5" customHeight="1">
      <c r="A69" s="2157" t="s">
        <v>1516</v>
      </c>
      <c r="B69" s="882">
        <v>925</v>
      </c>
      <c r="C69" s="882">
        <v>103</v>
      </c>
      <c r="D69" s="882" t="s">
        <v>75</v>
      </c>
      <c r="E69" s="882"/>
      <c r="F69" s="2158">
        <v>100</v>
      </c>
      <c r="G69" s="2158"/>
      <c r="H69" s="542">
        <f>SUM(I69:L69)</f>
        <v>960.6400000000001</v>
      </c>
      <c r="I69" s="542">
        <f t="shared" si="5"/>
        <v>242.832</v>
      </c>
      <c r="J69" s="542">
        <f t="shared" si="5"/>
        <v>242.83100000000002</v>
      </c>
      <c r="K69" s="542">
        <f t="shared" si="5"/>
        <v>242.83100000000002</v>
      </c>
      <c r="L69" s="542">
        <f t="shared" si="5"/>
        <v>232.14600000000002</v>
      </c>
      <c r="M69" s="1070"/>
    </row>
    <row r="70" spans="1:13" ht="12.75">
      <c r="A70" s="1330" t="s">
        <v>1347</v>
      </c>
      <c r="B70" s="1337">
        <v>925</v>
      </c>
      <c r="C70" s="1337">
        <v>103</v>
      </c>
      <c r="D70" s="1337" t="s">
        <v>75</v>
      </c>
      <c r="E70" s="1337">
        <v>500</v>
      </c>
      <c r="F70" s="1331">
        <v>121</v>
      </c>
      <c r="G70" s="1331"/>
      <c r="H70" s="1845">
        <f>H71</f>
        <v>960.64</v>
      </c>
      <c r="I70" s="1845">
        <f t="shared" si="5"/>
        <v>242.832</v>
      </c>
      <c r="J70" s="1847">
        <f t="shared" si="5"/>
        <v>242.83100000000002</v>
      </c>
      <c r="K70" s="1845">
        <f t="shared" si="5"/>
        <v>242.83100000000002</v>
      </c>
      <c r="L70" s="1845">
        <f t="shared" si="5"/>
        <v>232.14600000000002</v>
      </c>
      <c r="M70" s="1070"/>
    </row>
    <row r="71" spans="1:13" ht="12.75">
      <c r="A71" s="511" t="s">
        <v>414</v>
      </c>
      <c r="B71" s="188">
        <v>925</v>
      </c>
      <c r="C71" s="188">
        <v>103</v>
      </c>
      <c r="D71" s="188" t="s">
        <v>76</v>
      </c>
      <c r="E71" s="188">
        <v>500</v>
      </c>
      <c r="F71" s="525">
        <v>121</v>
      </c>
      <c r="G71" s="525">
        <v>200</v>
      </c>
      <c r="H71" s="790">
        <f>H72+H75</f>
        <v>960.64</v>
      </c>
      <c r="I71" s="790">
        <f>I72+I75</f>
        <v>242.832</v>
      </c>
      <c r="J71" s="1848">
        <f>J72+J75</f>
        <v>242.83100000000002</v>
      </c>
      <c r="K71" s="790">
        <f>K72+K75</f>
        <v>242.83100000000002</v>
      </c>
      <c r="L71" s="790">
        <f>L72+L75</f>
        <v>232.14600000000002</v>
      </c>
      <c r="M71" s="1070"/>
    </row>
    <row r="72" spans="1:13" ht="12.75">
      <c r="A72" s="513" t="s">
        <v>411</v>
      </c>
      <c r="B72" s="520">
        <v>925</v>
      </c>
      <c r="C72" s="520">
        <v>103</v>
      </c>
      <c r="D72" s="520" t="s">
        <v>76</v>
      </c>
      <c r="E72" s="520">
        <v>500</v>
      </c>
      <c r="F72" s="526">
        <v>121</v>
      </c>
      <c r="G72" s="526">
        <v>210</v>
      </c>
      <c r="H72" s="540">
        <f>SUM(H73:H74)</f>
        <v>960.64</v>
      </c>
      <c r="I72" s="540">
        <f>SUM(I73:I74)</f>
        <v>242.832</v>
      </c>
      <c r="J72" s="2655">
        <f>SUM(J73:J74)</f>
        <v>242.83100000000002</v>
      </c>
      <c r="K72" s="540">
        <f>SUM(K73:K74)</f>
        <v>242.83100000000002</v>
      </c>
      <c r="L72" s="540">
        <f>SUM(L73:L74)</f>
        <v>232.14600000000002</v>
      </c>
      <c r="M72" s="1070"/>
    </row>
    <row r="73" spans="1:13" ht="12.75">
      <c r="A73" s="514" t="s">
        <v>135</v>
      </c>
      <c r="B73" s="521">
        <v>925</v>
      </c>
      <c r="C73" s="521">
        <v>103</v>
      </c>
      <c r="D73" s="521" t="s">
        <v>76</v>
      </c>
      <c r="E73" s="521">
        <v>500</v>
      </c>
      <c r="F73" s="527">
        <v>121</v>
      </c>
      <c r="G73" s="527">
        <v>211</v>
      </c>
      <c r="H73" s="538">
        <f>SUM(I73:L73)</f>
        <v>746.025</v>
      </c>
      <c r="I73" s="538">
        <v>186.507</v>
      </c>
      <c r="J73" s="2656">
        <v>186.506</v>
      </c>
      <c r="K73" s="532">
        <v>186.506</v>
      </c>
      <c r="L73" s="532">
        <v>186.506</v>
      </c>
      <c r="M73" s="1070"/>
    </row>
    <row r="74" spans="1:13" ht="16.5" customHeight="1">
      <c r="A74" s="514" t="s">
        <v>413</v>
      </c>
      <c r="B74" s="521">
        <v>925</v>
      </c>
      <c r="C74" s="521">
        <v>103</v>
      </c>
      <c r="D74" s="521" t="s">
        <v>76</v>
      </c>
      <c r="E74" s="521">
        <v>500</v>
      </c>
      <c r="F74" s="527">
        <v>121</v>
      </c>
      <c r="G74" s="527">
        <v>213</v>
      </c>
      <c r="H74" s="538">
        <f>SUM(I74:L74)</f>
        <v>214.615</v>
      </c>
      <c r="I74" s="532">
        <v>56.325</v>
      </c>
      <c r="J74" s="2656">
        <v>56.325</v>
      </c>
      <c r="K74" s="532">
        <v>56.325</v>
      </c>
      <c r="L74" s="532">
        <v>45.64</v>
      </c>
      <c r="M74" s="1070"/>
    </row>
    <row r="75" spans="1:13" ht="16.5" customHeight="1" hidden="1">
      <c r="A75" s="513" t="s">
        <v>415</v>
      </c>
      <c r="B75" s="520">
        <v>925</v>
      </c>
      <c r="C75" s="520">
        <v>103</v>
      </c>
      <c r="D75" s="520" t="s">
        <v>76</v>
      </c>
      <c r="E75" s="520">
        <v>500</v>
      </c>
      <c r="F75" s="526"/>
      <c r="G75" s="526">
        <v>220</v>
      </c>
      <c r="H75" s="540">
        <f>H76</f>
        <v>0</v>
      </c>
      <c r="I75" s="540">
        <f>I76</f>
        <v>0</v>
      </c>
      <c r="J75" s="2655">
        <f>J76</f>
        <v>0</v>
      </c>
      <c r="K75" s="540">
        <f>K76</f>
        <v>0</v>
      </c>
      <c r="L75" s="540">
        <f>L76</f>
        <v>0</v>
      </c>
      <c r="M75" s="1070"/>
    </row>
    <row r="76" spans="1:13" ht="16.5" customHeight="1" hidden="1">
      <c r="A76" s="514" t="s">
        <v>417</v>
      </c>
      <c r="B76" s="521">
        <v>925</v>
      </c>
      <c r="C76" s="521">
        <v>103</v>
      </c>
      <c r="D76" s="521" t="s">
        <v>76</v>
      </c>
      <c r="E76" s="521">
        <v>500</v>
      </c>
      <c r="F76" s="527"/>
      <c r="G76" s="527">
        <v>226</v>
      </c>
      <c r="H76" s="538">
        <f>SUM(I76:L76)</f>
        <v>0</v>
      </c>
      <c r="I76" s="538">
        <v>0</v>
      </c>
      <c r="J76" s="808">
        <v>0</v>
      </c>
      <c r="K76" s="538">
        <v>0</v>
      </c>
      <c r="L76" s="538">
        <v>0</v>
      </c>
      <c r="M76" s="1070"/>
    </row>
    <row r="77" spans="1:13" ht="26.25" customHeight="1">
      <c r="A77" s="511" t="s">
        <v>1264</v>
      </c>
      <c r="B77" s="881">
        <v>925</v>
      </c>
      <c r="C77" s="881">
        <v>103</v>
      </c>
      <c r="D77" s="881" t="s">
        <v>77</v>
      </c>
      <c r="E77" s="881"/>
      <c r="F77" s="2171"/>
      <c r="G77" s="883"/>
      <c r="H77" s="539">
        <f>H79</f>
        <v>264.6</v>
      </c>
      <c r="I77" s="539">
        <f aca="true" t="shared" si="6" ref="I77:L78">I78</f>
        <v>66.15</v>
      </c>
      <c r="J77" s="539">
        <f t="shared" si="6"/>
        <v>66.15</v>
      </c>
      <c r="K77" s="539">
        <f t="shared" si="6"/>
        <v>66.15</v>
      </c>
      <c r="L77" s="539">
        <f t="shared" si="6"/>
        <v>66.15</v>
      </c>
      <c r="M77" s="1070"/>
    </row>
    <row r="78" spans="1:13" ht="42.75" customHeight="1">
      <c r="A78" s="2157" t="s">
        <v>1516</v>
      </c>
      <c r="B78" s="882">
        <v>925</v>
      </c>
      <c r="C78" s="882">
        <v>103</v>
      </c>
      <c r="D78" s="882" t="s">
        <v>77</v>
      </c>
      <c r="E78" s="882"/>
      <c r="F78" s="2158">
        <v>100</v>
      </c>
      <c r="G78" s="2158"/>
      <c r="H78" s="542">
        <f>SUM(I78:L78)</f>
        <v>264.6</v>
      </c>
      <c r="I78" s="542">
        <f t="shared" si="6"/>
        <v>66.15</v>
      </c>
      <c r="J78" s="542">
        <f t="shared" si="6"/>
        <v>66.15</v>
      </c>
      <c r="K78" s="542">
        <f t="shared" si="6"/>
        <v>66.15</v>
      </c>
      <c r="L78" s="542">
        <f t="shared" si="6"/>
        <v>66.15</v>
      </c>
      <c r="M78" s="1070"/>
    </row>
    <row r="79" spans="1:13" ht="36">
      <c r="A79" s="1330" t="s">
        <v>1513</v>
      </c>
      <c r="B79" s="1337">
        <v>925</v>
      </c>
      <c r="C79" s="1337">
        <v>103</v>
      </c>
      <c r="D79" s="1337" t="s">
        <v>77</v>
      </c>
      <c r="E79" s="1337">
        <v>500</v>
      </c>
      <c r="F79" s="1331">
        <f>F80</f>
        <v>123</v>
      </c>
      <c r="G79" s="1331"/>
      <c r="H79" s="1845">
        <f aca="true" t="shared" si="7" ref="H79:L80">H80</f>
        <v>264.6</v>
      </c>
      <c r="I79" s="1845">
        <f t="shared" si="7"/>
        <v>66.15</v>
      </c>
      <c r="J79" s="1847">
        <f t="shared" si="7"/>
        <v>66.15</v>
      </c>
      <c r="K79" s="1845">
        <f t="shared" si="7"/>
        <v>66.15</v>
      </c>
      <c r="L79" s="1845">
        <f t="shared" si="7"/>
        <v>66.15</v>
      </c>
      <c r="M79" s="1070"/>
    </row>
    <row r="80" spans="1:13" ht="12.75">
      <c r="A80" s="513" t="s">
        <v>415</v>
      </c>
      <c r="B80" s="520">
        <v>925</v>
      </c>
      <c r="C80" s="520">
        <v>103</v>
      </c>
      <c r="D80" s="520" t="s">
        <v>78</v>
      </c>
      <c r="E80" s="520">
        <v>500</v>
      </c>
      <c r="F80" s="526">
        <f>F81</f>
        <v>123</v>
      </c>
      <c r="G80" s="526">
        <v>220</v>
      </c>
      <c r="H80" s="540">
        <f t="shared" si="7"/>
        <v>264.6</v>
      </c>
      <c r="I80" s="540">
        <f t="shared" si="7"/>
        <v>66.15</v>
      </c>
      <c r="J80" s="2655">
        <f t="shared" si="7"/>
        <v>66.15</v>
      </c>
      <c r="K80" s="540">
        <f t="shared" si="7"/>
        <v>66.15</v>
      </c>
      <c r="L80" s="540">
        <f t="shared" si="7"/>
        <v>66.15</v>
      </c>
      <c r="M80" s="1070"/>
    </row>
    <row r="81" spans="1:13" ht="12.75">
      <c r="A81" s="514" t="s">
        <v>417</v>
      </c>
      <c r="B81" s="521">
        <v>925</v>
      </c>
      <c r="C81" s="521">
        <v>103</v>
      </c>
      <c r="D81" s="521" t="s">
        <v>78</v>
      </c>
      <c r="E81" s="521">
        <v>500</v>
      </c>
      <c r="F81" s="527">
        <v>123</v>
      </c>
      <c r="G81" s="527">
        <v>226</v>
      </c>
      <c r="H81" s="538">
        <f>SUM(I81:L81)</f>
        <v>264.6</v>
      </c>
      <c r="I81" s="538">
        <v>66.15</v>
      </c>
      <c r="J81" s="808">
        <v>66.15</v>
      </c>
      <c r="K81" s="538">
        <v>66.15</v>
      </c>
      <c r="L81" s="538">
        <v>66.15</v>
      </c>
      <c r="M81" s="1070"/>
    </row>
    <row r="82" spans="1:13" ht="14.25" customHeight="1">
      <c r="A82" s="510" t="s">
        <v>72</v>
      </c>
      <c r="B82" s="198">
        <v>925</v>
      </c>
      <c r="C82" s="198">
        <v>103</v>
      </c>
      <c r="D82" s="198" t="s">
        <v>563</v>
      </c>
      <c r="E82" s="198"/>
      <c r="F82" s="528"/>
      <c r="G82" s="528"/>
      <c r="H82" s="539">
        <f>SUM(I82:L82)</f>
        <v>1085.526</v>
      </c>
      <c r="I82" s="539">
        <f>I83+I89+I99</f>
        <v>250.267</v>
      </c>
      <c r="J82" s="539">
        <f>J83+J89+J99</f>
        <v>341.126</v>
      </c>
      <c r="K82" s="539">
        <f>K83+K89+K99</f>
        <v>247.067</v>
      </c>
      <c r="L82" s="539">
        <f>L83+L89+L99</f>
        <v>247.066</v>
      </c>
      <c r="M82" s="1070"/>
    </row>
    <row r="83" spans="1:13" ht="42.75" customHeight="1">
      <c r="A83" s="2157" t="s">
        <v>1516</v>
      </c>
      <c r="B83" s="882">
        <v>925</v>
      </c>
      <c r="C83" s="882">
        <v>103</v>
      </c>
      <c r="D83" s="882" t="s">
        <v>563</v>
      </c>
      <c r="E83" s="882"/>
      <c r="F83" s="2158">
        <v>100</v>
      </c>
      <c r="G83" s="2158"/>
      <c r="H83" s="542">
        <f>SUM(I83:L83)</f>
        <v>894.767</v>
      </c>
      <c r="I83" s="542">
        <f>I84</f>
        <v>223.69299999999998</v>
      </c>
      <c r="J83" s="542">
        <f>J84</f>
        <v>223.691</v>
      </c>
      <c r="K83" s="542">
        <f>K84</f>
        <v>223.692</v>
      </c>
      <c r="L83" s="542">
        <f>L84</f>
        <v>223.691</v>
      </c>
      <c r="M83" s="1070"/>
    </row>
    <row r="84" spans="1:13" ht="12.75">
      <c r="A84" s="1330" t="s">
        <v>1347</v>
      </c>
      <c r="B84" s="1337">
        <v>925</v>
      </c>
      <c r="C84" s="1337">
        <v>103</v>
      </c>
      <c r="D84" s="1337" t="s">
        <v>563</v>
      </c>
      <c r="E84" s="1337">
        <v>500</v>
      </c>
      <c r="F84" s="1331">
        <v>121</v>
      </c>
      <c r="G84" s="1334"/>
      <c r="H84" s="1845">
        <f aca="true" t="shared" si="8" ref="H84:L85">H85</f>
        <v>894.767</v>
      </c>
      <c r="I84" s="1845">
        <f t="shared" si="8"/>
        <v>223.69299999999998</v>
      </c>
      <c r="J84" s="1847">
        <f t="shared" si="8"/>
        <v>223.691</v>
      </c>
      <c r="K84" s="1845">
        <f t="shared" si="8"/>
        <v>223.692</v>
      </c>
      <c r="L84" s="1845">
        <f t="shared" si="8"/>
        <v>223.691</v>
      </c>
      <c r="M84" s="1070"/>
    </row>
    <row r="85" spans="1:13" ht="12.75">
      <c r="A85" s="511" t="s">
        <v>414</v>
      </c>
      <c r="B85" s="188">
        <v>925</v>
      </c>
      <c r="C85" s="188">
        <v>103</v>
      </c>
      <c r="D85" s="188" t="s">
        <v>1349</v>
      </c>
      <c r="E85" s="188">
        <v>500</v>
      </c>
      <c r="F85" s="525">
        <v>121</v>
      </c>
      <c r="G85" s="525">
        <v>200</v>
      </c>
      <c r="H85" s="790">
        <f>H86</f>
        <v>894.767</v>
      </c>
      <c r="I85" s="790">
        <f t="shared" si="8"/>
        <v>223.69299999999998</v>
      </c>
      <c r="J85" s="1848">
        <f t="shared" si="8"/>
        <v>223.691</v>
      </c>
      <c r="K85" s="790">
        <f t="shared" si="8"/>
        <v>223.692</v>
      </c>
      <c r="L85" s="790">
        <f t="shared" si="8"/>
        <v>223.691</v>
      </c>
      <c r="M85" s="1070"/>
    </row>
    <row r="86" spans="1:13" ht="12.75">
      <c r="A86" s="513" t="s">
        <v>411</v>
      </c>
      <c r="B86" s="520">
        <v>925</v>
      </c>
      <c r="C86" s="520">
        <v>103</v>
      </c>
      <c r="D86" s="520" t="s">
        <v>1349</v>
      </c>
      <c r="E86" s="520">
        <v>500</v>
      </c>
      <c r="F86" s="526">
        <v>121</v>
      </c>
      <c r="G86" s="526">
        <v>210</v>
      </c>
      <c r="H86" s="531">
        <f>SUM(H87:H88)</f>
        <v>894.767</v>
      </c>
      <c r="I86" s="531">
        <f>SUM(I87:I88)</f>
        <v>223.69299999999998</v>
      </c>
      <c r="J86" s="2657">
        <f>SUM(J87:J88)</f>
        <v>223.691</v>
      </c>
      <c r="K86" s="531">
        <f>SUM(K87:K88)</f>
        <v>223.692</v>
      </c>
      <c r="L86" s="531">
        <f>SUM(L87:L88)</f>
        <v>223.691</v>
      </c>
      <c r="M86" s="1070"/>
    </row>
    <row r="87" spans="1:13" ht="12.75">
      <c r="A87" s="514" t="s">
        <v>135</v>
      </c>
      <c r="B87" s="521">
        <v>925</v>
      </c>
      <c r="C87" s="521">
        <v>103</v>
      </c>
      <c r="D87" s="521" t="s">
        <v>1349</v>
      </c>
      <c r="E87" s="521">
        <v>500</v>
      </c>
      <c r="F87" s="527">
        <v>121</v>
      </c>
      <c r="G87" s="527">
        <v>211</v>
      </c>
      <c r="H87" s="538">
        <f>SUM(I87:L87)</f>
        <v>687.225</v>
      </c>
      <c r="I87" s="532">
        <v>171.807</v>
      </c>
      <c r="J87" s="2656">
        <v>171.806</v>
      </c>
      <c r="K87" s="532">
        <v>171.806</v>
      </c>
      <c r="L87" s="538">
        <v>171.806</v>
      </c>
      <c r="M87" s="1070"/>
    </row>
    <row r="88" spans="1:13" ht="13.5" customHeight="1">
      <c r="A88" s="514" t="s">
        <v>413</v>
      </c>
      <c r="B88" s="521">
        <v>925</v>
      </c>
      <c r="C88" s="521">
        <v>103</v>
      </c>
      <c r="D88" s="521" t="s">
        <v>1349</v>
      </c>
      <c r="E88" s="521">
        <v>500</v>
      </c>
      <c r="F88" s="527">
        <v>121</v>
      </c>
      <c r="G88" s="527">
        <v>213</v>
      </c>
      <c r="H88" s="538">
        <f>SUM(I88:L88)</f>
        <v>207.542</v>
      </c>
      <c r="I88" s="538">
        <v>51.886</v>
      </c>
      <c r="J88" s="808">
        <v>51.885</v>
      </c>
      <c r="K88" s="538">
        <v>51.886</v>
      </c>
      <c r="L88" s="538">
        <v>51.885</v>
      </c>
      <c r="M88" s="1070"/>
    </row>
    <row r="89" spans="1:13" ht="13.5" customHeight="1">
      <c r="A89" s="533" t="s">
        <v>1514</v>
      </c>
      <c r="B89" s="882">
        <v>925</v>
      </c>
      <c r="C89" s="882">
        <v>103</v>
      </c>
      <c r="D89" s="882" t="s">
        <v>1349</v>
      </c>
      <c r="E89" s="882">
        <v>500</v>
      </c>
      <c r="F89" s="2158">
        <v>200</v>
      </c>
      <c r="G89" s="2158"/>
      <c r="H89" s="2658">
        <f>SUM(I89:L89)</f>
        <v>187.56</v>
      </c>
      <c r="I89" s="2658">
        <f>I90</f>
        <v>23.375</v>
      </c>
      <c r="J89" s="2658">
        <f>J90</f>
        <v>117.435</v>
      </c>
      <c r="K89" s="2658">
        <f>K90</f>
        <v>23.375</v>
      </c>
      <c r="L89" s="2658">
        <f>L90</f>
        <v>23.375</v>
      </c>
      <c r="M89" s="1070"/>
    </row>
    <row r="90" spans="1:13" ht="13.5" customHeight="1">
      <c r="A90" s="1330" t="s">
        <v>1332</v>
      </c>
      <c r="B90" s="1337">
        <v>925</v>
      </c>
      <c r="C90" s="1337">
        <v>103</v>
      </c>
      <c r="D90" s="1337" t="s">
        <v>1349</v>
      </c>
      <c r="E90" s="1337">
        <v>500</v>
      </c>
      <c r="F90" s="1331">
        <v>244</v>
      </c>
      <c r="G90" s="1331"/>
      <c r="H90" s="2659">
        <f>H91+H96</f>
        <v>187.56</v>
      </c>
      <c r="I90" s="2659">
        <f>I91+I96</f>
        <v>23.375</v>
      </c>
      <c r="J90" s="2659">
        <f>J91+J96</f>
        <v>117.435</v>
      </c>
      <c r="K90" s="2659">
        <f>K91+K96</f>
        <v>23.375</v>
      </c>
      <c r="L90" s="2659">
        <f>L91+L96</f>
        <v>23.375</v>
      </c>
      <c r="M90" s="1070"/>
    </row>
    <row r="91" spans="1:13" ht="13.5" customHeight="1">
      <c r="A91" s="511" t="s">
        <v>414</v>
      </c>
      <c r="B91" s="1335">
        <v>925</v>
      </c>
      <c r="C91" s="1335">
        <v>103</v>
      </c>
      <c r="D91" s="188" t="s">
        <v>1349</v>
      </c>
      <c r="E91" s="1335">
        <v>500</v>
      </c>
      <c r="F91" s="1336">
        <v>244</v>
      </c>
      <c r="G91" s="1336">
        <v>200</v>
      </c>
      <c r="H91" s="2660">
        <f>H92</f>
        <v>123.5</v>
      </c>
      <c r="I91" s="2660">
        <f>I92</f>
        <v>23.375</v>
      </c>
      <c r="J91" s="2661">
        <f>J92</f>
        <v>53.375</v>
      </c>
      <c r="K91" s="2660">
        <f>K92</f>
        <v>23.375</v>
      </c>
      <c r="L91" s="2660">
        <f>L92</f>
        <v>23.375</v>
      </c>
      <c r="M91" s="1070"/>
    </row>
    <row r="92" spans="1:13" ht="13.5" customHeight="1">
      <c r="A92" s="513" t="s">
        <v>415</v>
      </c>
      <c r="B92" s="520">
        <v>925</v>
      </c>
      <c r="C92" s="520">
        <v>103</v>
      </c>
      <c r="D92" s="520" t="s">
        <v>1349</v>
      </c>
      <c r="E92" s="520">
        <v>500</v>
      </c>
      <c r="F92" s="526">
        <v>244</v>
      </c>
      <c r="G92" s="526">
        <v>220</v>
      </c>
      <c r="H92" s="1004">
        <f>SUM(I92:L92)</f>
        <v>123.5</v>
      </c>
      <c r="I92" s="1004">
        <f>I93+I94+I95</f>
        <v>23.375</v>
      </c>
      <c r="J92" s="1004">
        <f>J93+J94+J95</f>
        <v>53.375</v>
      </c>
      <c r="K92" s="1004">
        <f>K93+K94+K95</f>
        <v>23.375</v>
      </c>
      <c r="L92" s="1004">
        <f>L93+L94+L95</f>
        <v>23.375</v>
      </c>
      <c r="M92" s="1070"/>
    </row>
    <row r="93" spans="1:13" ht="13.5" customHeight="1">
      <c r="A93" s="514" t="s">
        <v>142</v>
      </c>
      <c r="B93" s="521">
        <v>968</v>
      </c>
      <c r="C93" s="521">
        <v>104</v>
      </c>
      <c r="D93" s="521" t="s">
        <v>87</v>
      </c>
      <c r="E93" s="521">
        <v>500</v>
      </c>
      <c r="F93" s="527">
        <v>244</v>
      </c>
      <c r="G93" s="527">
        <v>223</v>
      </c>
      <c r="H93" s="1859">
        <f>SUM(I93:L93)</f>
        <v>85.82</v>
      </c>
      <c r="I93" s="1860">
        <v>21.455</v>
      </c>
      <c r="J93" s="1860">
        <v>21.455</v>
      </c>
      <c r="K93" s="1859">
        <v>21.455</v>
      </c>
      <c r="L93" s="1859">
        <v>21.455</v>
      </c>
      <c r="M93" s="1070"/>
    </row>
    <row r="94" spans="1:13" ht="13.5" customHeight="1">
      <c r="A94" s="514" t="s">
        <v>416</v>
      </c>
      <c r="B94" s="521">
        <v>968</v>
      </c>
      <c r="C94" s="521">
        <v>104</v>
      </c>
      <c r="D94" s="521" t="s">
        <v>87</v>
      </c>
      <c r="E94" s="521">
        <v>500</v>
      </c>
      <c r="F94" s="527">
        <v>244</v>
      </c>
      <c r="G94" s="527">
        <v>225</v>
      </c>
      <c r="H94" s="1859">
        <f>SUM(I94:L94)</f>
        <v>7.68</v>
      </c>
      <c r="I94" s="1860">
        <v>1.92</v>
      </c>
      <c r="J94" s="1860">
        <v>1.92</v>
      </c>
      <c r="K94" s="1859">
        <v>1.92</v>
      </c>
      <c r="L94" s="1859">
        <v>1.92</v>
      </c>
      <c r="M94" s="1070"/>
    </row>
    <row r="95" spans="1:13" ht="13.5" customHeight="1">
      <c r="A95" s="514" t="s">
        <v>417</v>
      </c>
      <c r="B95" s="521">
        <v>925</v>
      </c>
      <c r="C95" s="521">
        <v>103</v>
      </c>
      <c r="D95" s="521" t="s">
        <v>1349</v>
      </c>
      <c r="E95" s="521">
        <v>500</v>
      </c>
      <c r="F95" s="527">
        <v>244</v>
      </c>
      <c r="G95" s="527">
        <v>226</v>
      </c>
      <c r="H95" s="689">
        <f aca="true" t="shared" si="9" ref="H95:H102">SUM(I95:L95)</f>
        <v>30</v>
      </c>
      <c r="I95" s="689">
        <v>0</v>
      </c>
      <c r="J95" s="1016">
        <v>30</v>
      </c>
      <c r="K95" s="689">
        <v>0</v>
      </c>
      <c r="L95" s="689">
        <v>0</v>
      </c>
      <c r="M95" s="1070"/>
    </row>
    <row r="96" spans="1:13" ht="13.5" customHeight="1">
      <c r="A96" s="511" t="s">
        <v>418</v>
      </c>
      <c r="B96" s="188">
        <v>925</v>
      </c>
      <c r="C96" s="188">
        <v>103</v>
      </c>
      <c r="D96" s="188" t="s">
        <v>1349</v>
      </c>
      <c r="E96" s="188">
        <v>500</v>
      </c>
      <c r="F96" s="807">
        <v>244</v>
      </c>
      <c r="G96" s="525">
        <v>300</v>
      </c>
      <c r="H96" s="790">
        <f t="shared" si="9"/>
        <v>64.06</v>
      </c>
      <c r="I96" s="1013">
        <f>SUM(I97:I98)</f>
        <v>0</v>
      </c>
      <c r="J96" s="1013">
        <f>SUM(J97:J98)</f>
        <v>64.06</v>
      </c>
      <c r="K96" s="790">
        <f>SUM(K97:K98)</f>
        <v>0</v>
      </c>
      <c r="L96" s="790">
        <f>SUM(L97:L98)</f>
        <v>0</v>
      </c>
      <c r="M96" s="1070"/>
    </row>
    <row r="97" spans="1:13" ht="13.5" customHeight="1" hidden="1">
      <c r="A97" s="513" t="s">
        <v>306</v>
      </c>
      <c r="B97" s="520">
        <v>968</v>
      </c>
      <c r="C97" s="520">
        <v>103</v>
      </c>
      <c r="D97" s="520" t="s">
        <v>1349</v>
      </c>
      <c r="E97" s="520">
        <v>500</v>
      </c>
      <c r="F97" s="527">
        <v>244</v>
      </c>
      <c r="G97" s="527">
        <v>310</v>
      </c>
      <c r="H97" s="540">
        <f t="shared" si="9"/>
        <v>0</v>
      </c>
      <c r="I97" s="1010"/>
      <c r="J97" s="1010"/>
      <c r="K97" s="540"/>
      <c r="L97" s="540"/>
      <c r="M97" s="1070"/>
    </row>
    <row r="98" spans="1:13" ht="13.5" customHeight="1">
      <c r="A98" s="513" t="s">
        <v>307</v>
      </c>
      <c r="B98" s="520">
        <v>925</v>
      </c>
      <c r="C98" s="520">
        <v>103</v>
      </c>
      <c r="D98" s="520" t="s">
        <v>1349</v>
      </c>
      <c r="E98" s="520">
        <v>500</v>
      </c>
      <c r="F98" s="527">
        <v>244</v>
      </c>
      <c r="G98" s="527">
        <v>340</v>
      </c>
      <c r="H98" s="540">
        <f t="shared" si="9"/>
        <v>64.06</v>
      </c>
      <c r="I98" s="1010">
        <f>10-10</f>
        <v>0</v>
      </c>
      <c r="J98" s="1010">
        <v>64.06</v>
      </c>
      <c r="K98" s="540">
        <v>0</v>
      </c>
      <c r="L98" s="540">
        <v>0</v>
      </c>
      <c r="M98" s="1070"/>
    </row>
    <row r="99" spans="1:13" ht="13.5" customHeight="1">
      <c r="A99" s="533" t="s">
        <v>1517</v>
      </c>
      <c r="B99" s="882">
        <v>968</v>
      </c>
      <c r="C99" s="882">
        <v>103</v>
      </c>
      <c r="D99" s="882" t="s">
        <v>563</v>
      </c>
      <c r="E99" s="882">
        <v>500</v>
      </c>
      <c r="F99" s="2158">
        <v>800</v>
      </c>
      <c r="G99" s="2158"/>
      <c r="H99" s="542">
        <f t="shared" si="9"/>
        <v>3.199</v>
      </c>
      <c r="I99" s="1012">
        <f aca="true" t="shared" si="10" ref="I99:L101">I100</f>
        <v>3.199</v>
      </c>
      <c r="J99" s="1012">
        <f t="shared" si="10"/>
        <v>0</v>
      </c>
      <c r="K99" s="1012">
        <f t="shared" si="10"/>
        <v>0</v>
      </c>
      <c r="L99" s="542">
        <f t="shared" si="10"/>
        <v>0</v>
      </c>
      <c r="M99" s="1070"/>
    </row>
    <row r="100" spans="1:13" ht="13.5" customHeight="1">
      <c r="A100" s="1330" t="s">
        <v>1616</v>
      </c>
      <c r="B100" s="1337">
        <v>968</v>
      </c>
      <c r="C100" s="1337">
        <v>103</v>
      </c>
      <c r="D100" s="1337" t="s">
        <v>563</v>
      </c>
      <c r="E100" s="1337">
        <v>500</v>
      </c>
      <c r="F100" s="1331">
        <v>852</v>
      </c>
      <c r="G100" s="2165"/>
      <c r="H100" s="1845">
        <f t="shared" si="9"/>
        <v>3.199</v>
      </c>
      <c r="I100" s="1846">
        <f t="shared" si="10"/>
        <v>3.199</v>
      </c>
      <c r="J100" s="1846">
        <f t="shared" si="10"/>
        <v>0</v>
      </c>
      <c r="K100" s="1846">
        <f t="shared" si="10"/>
        <v>0</v>
      </c>
      <c r="L100" s="1845">
        <f t="shared" si="10"/>
        <v>0</v>
      </c>
      <c r="M100" s="1070"/>
    </row>
    <row r="101" spans="1:13" ht="13.5" customHeight="1">
      <c r="A101" s="511" t="s">
        <v>414</v>
      </c>
      <c r="B101" s="188">
        <v>968</v>
      </c>
      <c r="C101" s="188">
        <v>103</v>
      </c>
      <c r="D101" s="188" t="s">
        <v>1349</v>
      </c>
      <c r="E101" s="188">
        <v>500</v>
      </c>
      <c r="F101" s="525">
        <v>852</v>
      </c>
      <c r="G101" s="525">
        <v>200</v>
      </c>
      <c r="H101" s="540">
        <f t="shared" si="9"/>
        <v>3.199</v>
      </c>
      <c r="I101" s="1010">
        <f t="shared" si="10"/>
        <v>3.199</v>
      </c>
      <c r="J101" s="1010">
        <f t="shared" si="10"/>
        <v>0</v>
      </c>
      <c r="K101" s="1010">
        <f t="shared" si="10"/>
        <v>0</v>
      </c>
      <c r="L101" s="540">
        <f t="shared" si="10"/>
        <v>0</v>
      </c>
      <c r="M101" s="1070"/>
    </row>
    <row r="102" spans="1:13" ht="13.5" customHeight="1">
      <c r="A102" s="513" t="s">
        <v>305</v>
      </c>
      <c r="B102" s="520">
        <v>968</v>
      </c>
      <c r="C102" s="520">
        <v>103</v>
      </c>
      <c r="D102" s="520" t="s">
        <v>1349</v>
      </c>
      <c r="E102" s="520">
        <v>500</v>
      </c>
      <c r="F102" s="526">
        <v>852</v>
      </c>
      <c r="G102" s="526">
        <v>290</v>
      </c>
      <c r="H102" s="540">
        <f t="shared" si="9"/>
        <v>3.199</v>
      </c>
      <c r="I102" s="540">
        <v>3.199</v>
      </c>
      <c r="J102" s="2655">
        <v>0</v>
      </c>
      <c r="K102" s="540">
        <v>0</v>
      </c>
      <c r="L102" s="540">
        <v>0</v>
      </c>
      <c r="M102" s="1070"/>
    </row>
    <row r="103" spans="1:13" ht="15" customHeight="1">
      <c r="A103" s="534" t="s">
        <v>498</v>
      </c>
      <c r="B103" s="519">
        <v>968</v>
      </c>
      <c r="C103" s="519">
        <v>113</v>
      </c>
      <c r="D103" s="519"/>
      <c r="E103" s="519"/>
      <c r="F103" s="524"/>
      <c r="G103" s="524"/>
      <c r="H103" s="2771">
        <f>SUM(I103:L103)</f>
        <v>72</v>
      </c>
      <c r="I103" s="2770">
        <f>I104</f>
        <v>18</v>
      </c>
      <c r="J103" s="2770">
        <f>J104</f>
        <v>18</v>
      </c>
      <c r="K103" s="2770">
        <f>K104</f>
        <v>18</v>
      </c>
      <c r="L103" s="2770">
        <f>L104</f>
        <v>18</v>
      </c>
      <c r="M103" s="1070"/>
    </row>
    <row r="104" spans="1:13" ht="39" customHeight="1">
      <c r="A104" s="533" t="s">
        <v>1269</v>
      </c>
      <c r="B104" s="198">
        <v>968</v>
      </c>
      <c r="C104" s="198">
        <v>113</v>
      </c>
      <c r="D104" s="198" t="str">
        <f>D106</f>
        <v>092 05 00</v>
      </c>
      <c r="E104" s="198"/>
      <c r="F104" s="528"/>
      <c r="G104" s="528"/>
      <c r="H104" s="884">
        <f>H106</f>
        <v>72</v>
      </c>
      <c r="I104" s="1011">
        <f aca="true" t="shared" si="11" ref="I104:L107">I105</f>
        <v>18</v>
      </c>
      <c r="J104" s="1011">
        <f t="shared" si="11"/>
        <v>18</v>
      </c>
      <c r="K104" s="1011">
        <f t="shared" si="11"/>
        <v>18</v>
      </c>
      <c r="L104" s="884">
        <f t="shared" si="11"/>
        <v>18</v>
      </c>
      <c r="M104" s="1070"/>
    </row>
    <row r="105" spans="1:13" ht="13.5" customHeight="1">
      <c r="A105" s="533" t="s">
        <v>1517</v>
      </c>
      <c r="B105" s="1337">
        <v>968</v>
      </c>
      <c r="C105" s="1337">
        <v>113</v>
      </c>
      <c r="D105" s="1337" t="str">
        <f>D106</f>
        <v>092 05 00</v>
      </c>
      <c r="E105" s="1341">
        <v>13</v>
      </c>
      <c r="F105" s="1342">
        <v>800</v>
      </c>
      <c r="G105" s="528"/>
      <c r="H105" s="884">
        <f>SUM(I105:L105)</f>
        <v>72</v>
      </c>
      <c r="I105" s="1011">
        <f t="shared" si="11"/>
        <v>18</v>
      </c>
      <c r="J105" s="1011">
        <f t="shared" si="11"/>
        <v>18</v>
      </c>
      <c r="K105" s="1011">
        <f t="shared" si="11"/>
        <v>18</v>
      </c>
      <c r="L105" s="884">
        <f t="shared" si="11"/>
        <v>18</v>
      </c>
      <c r="M105" s="1070"/>
    </row>
    <row r="106" spans="1:13" ht="13.5" customHeight="1">
      <c r="A106" s="1330" t="s">
        <v>1644</v>
      </c>
      <c r="B106" s="1337">
        <v>968</v>
      </c>
      <c r="C106" s="1337">
        <v>113</v>
      </c>
      <c r="D106" s="1337" t="str">
        <f>D107</f>
        <v>092 05 00</v>
      </c>
      <c r="E106" s="1341">
        <v>13</v>
      </c>
      <c r="F106" s="1342">
        <v>853</v>
      </c>
      <c r="G106" s="1331"/>
      <c r="H106" s="1338">
        <f>H107</f>
        <v>72</v>
      </c>
      <c r="I106" s="1339">
        <f t="shared" si="11"/>
        <v>18</v>
      </c>
      <c r="J106" s="1339">
        <f t="shared" si="11"/>
        <v>18</v>
      </c>
      <c r="K106" s="1338">
        <f t="shared" si="11"/>
        <v>18</v>
      </c>
      <c r="L106" s="1338">
        <f t="shared" si="11"/>
        <v>18</v>
      </c>
      <c r="M106" s="1070"/>
    </row>
    <row r="107" spans="1:13" ht="13.5" customHeight="1">
      <c r="A107" s="511" t="s">
        <v>414</v>
      </c>
      <c r="B107" s="188">
        <v>968</v>
      </c>
      <c r="C107" s="188">
        <v>113</v>
      </c>
      <c r="D107" s="188" t="str">
        <f>D108</f>
        <v>092 05 00</v>
      </c>
      <c r="E107" s="1014">
        <v>13</v>
      </c>
      <c r="F107" s="1324">
        <v>853</v>
      </c>
      <c r="G107" s="525">
        <v>200</v>
      </c>
      <c r="H107" s="1861">
        <f>H108</f>
        <v>72</v>
      </c>
      <c r="I107" s="1862">
        <f t="shared" si="11"/>
        <v>18</v>
      </c>
      <c r="J107" s="1862">
        <f t="shared" si="11"/>
        <v>18</v>
      </c>
      <c r="K107" s="1861">
        <f t="shared" si="11"/>
        <v>18</v>
      </c>
      <c r="L107" s="1861">
        <f t="shared" si="11"/>
        <v>18</v>
      </c>
      <c r="M107" s="1070"/>
    </row>
    <row r="108" spans="1:13" ht="13.5" customHeight="1" thickBot="1">
      <c r="A108" s="513" t="s">
        <v>305</v>
      </c>
      <c r="B108" s="520">
        <v>968</v>
      </c>
      <c r="C108" s="520">
        <v>113</v>
      </c>
      <c r="D108" s="188" t="s">
        <v>558</v>
      </c>
      <c r="E108" s="1015">
        <v>13</v>
      </c>
      <c r="F108" s="1325">
        <v>853</v>
      </c>
      <c r="G108" s="526">
        <v>290</v>
      </c>
      <c r="H108" s="2740">
        <f>SUM(I108:L108)</f>
        <v>72</v>
      </c>
      <c r="I108" s="2739">
        <v>18</v>
      </c>
      <c r="J108" s="2739">
        <v>18</v>
      </c>
      <c r="K108" s="2740">
        <v>18</v>
      </c>
      <c r="L108" s="2740">
        <v>18</v>
      </c>
      <c r="M108" s="1070"/>
    </row>
    <row r="109" spans="1:13" ht="24" customHeight="1" thickBot="1">
      <c r="A109" s="916" t="s">
        <v>381</v>
      </c>
      <c r="B109" s="1037"/>
      <c r="C109" s="1037"/>
      <c r="D109" s="1037"/>
      <c r="E109" s="1037"/>
      <c r="F109" s="1037"/>
      <c r="G109" s="1819"/>
      <c r="H109" s="1822">
        <f>H57</f>
        <v>3500</v>
      </c>
      <c r="I109" s="1822">
        <f>I57</f>
        <v>866.3340000000001</v>
      </c>
      <c r="J109" s="1823">
        <f>J57</f>
        <v>957.191</v>
      </c>
      <c r="K109" s="1822">
        <f>K57</f>
        <v>863.1320000000001</v>
      </c>
      <c r="L109" s="1822">
        <f>L57</f>
        <v>813.3430000000001</v>
      </c>
      <c r="M109" s="1070"/>
    </row>
    <row r="110" spans="1:13" ht="24" customHeight="1">
      <c r="A110" t="s">
        <v>422</v>
      </c>
      <c r="I110" s="3067" t="s">
        <v>1648</v>
      </c>
      <c r="J110" s="3067"/>
      <c r="K110" s="3067"/>
      <c r="L110" s="1036"/>
      <c r="M110" s="1070"/>
    </row>
    <row r="111" spans="1:13" ht="24" customHeight="1">
      <c r="A111" s="3060" t="s">
        <v>423</v>
      </c>
      <c r="B111" s="3060"/>
      <c r="I111" s="2997" t="s">
        <v>1588</v>
      </c>
      <c r="J111" s="2997"/>
      <c r="K111" s="2997"/>
      <c r="M111" s="1070"/>
    </row>
    <row r="112" spans="1:13" ht="13.5" customHeight="1">
      <c r="A112" s="1038"/>
      <c r="B112" s="1035"/>
      <c r="C112" s="1035"/>
      <c r="D112" s="1035"/>
      <c r="E112" s="1035"/>
      <c r="F112" s="1035"/>
      <c r="G112" s="1035"/>
      <c r="H112" s="1036"/>
      <c r="I112" s="1036"/>
      <c r="J112" s="1036"/>
      <c r="K112" s="1036"/>
      <c r="L112" s="1036"/>
      <c r="M112" s="1070"/>
    </row>
    <row r="113" spans="1:12" ht="13.5" customHeight="1">
      <c r="A113" s="1038"/>
      <c r="B113" s="1035"/>
      <c r="C113" s="1035"/>
      <c r="D113" s="1035"/>
      <c r="E113" s="1035"/>
      <c r="F113" s="1035"/>
      <c r="G113" s="1035"/>
      <c r="H113" s="1036"/>
      <c r="I113" s="1036"/>
      <c r="J113" s="1036"/>
      <c r="K113" s="1036"/>
      <c r="L113" s="1036"/>
    </row>
    <row r="114" spans="1:12" ht="13.5" customHeight="1">
      <c r="A114" s="1038"/>
      <c r="B114" s="1035"/>
      <c r="C114" s="1035"/>
      <c r="D114" s="2998" t="s">
        <v>1595</v>
      </c>
      <c r="E114" s="2998"/>
      <c r="F114" s="2998"/>
      <c r="G114" s="2998"/>
      <c r="H114" s="2998"/>
      <c r="I114" s="2998"/>
      <c r="J114" s="2998"/>
      <c r="K114" s="2998"/>
      <c r="L114" s="2998"/>
    </row>
    <row r="115" spans="1:12" ht="13.5" customHeight="1">
      <c r="A115" s="1038"/>
      <c r="B115" s="1035"/>
      <c r="C115" s="1035"/>
      <c r="D115" s="2998" t="s">
        <v>1643</v>
      </c>
      <c r="E115" s="2998"/>
      <c r="F115" s="2998"/>
      <c r="G115" s="2998"/>
      <c r="H115" s="2998"/>
      <c r="I115" s="2998"/>
      <c r="J115" s="2998"/>
      <c r="K115" s="2998"/>
      <c r="L115" s="2998"/>
    </row>
    <row r="116" spans="1:12" ht="13.5" customHeight="1" hidden="1">
      <c r="A116" s="1038"/>
      <c r="B116" s="1035"/>
      <c r="C116" s="1035"/>
      <c r="D116" s="2998" t="s">
        <v>1610</v>
      </c>
      <c r="E116" s="2998"/>
      <c r="F116" s="2998"/>
      <c r="G116" s="2998"/>
      <c r="H116" s="2998"/>
      <c r="I116" s="2998"/>
      <c r="J116" s="2998"/>
      <c r="K116" s="2998"/>
      <c r="L116" s="2998"/>
    </row>
    <row r="117" spans="1:12" ht="13.5" customHeight="1" hidden="1">
      <c r="A117" s="1038"/>
      <c r="B117" s="1035"/>
      <c r="C117" s="1035"/>
      <c r="D117" s="2998" t="s">
        <v>1612</v>
      </c>
      <c r="E117" s="2998"/>
      <c r="F117" s="2998"/>
      <c r="G117" s="2998"/>
      <c r="H117" s="2998"/>
      <c r="I117" s="2998"/>
      <c r="J117" s="2998"/>
      <c r="K117" s="2998"/>
      <c r="L117" s="2998"/>
    </row>
    <row r="118" spans="1:12" ht="13.5" customHeight="1" hidden="1">
      <c r="A118" s="1038"/>
      <c r="B118" s="1035"/>
      <c r="C118" s="1035"/>
      <c r="D118" s="2998" t="s">
        <v>1615</v>
      </c>
      <c r="E118" s="2998"/>
      <c r="F118" s="2998"/>
      <c r="G118" s="2998"/>
      <c r="H118" s="2998"/>
      <c r="I118" s="2998"/>
      <c r="J118" s="2998"/>
      <c r="K118" s="2998"/>
      <c r="L118" s="2998"/>
    </row>
    <row r="119" spans="1:12" ht="13.5" customHeight="1" hidden="1">
      <c r="A119" s="1038"/>
      <c r="B119" s="1035"/>
      <c r="C119" s="1035"/>
      <c r="D119" s="2998" t="s">
        <v>1617</v>
      </c>
      <c r="E119" s="2998"/>
      <c r="F119" s="2998"/>
      <c r="G119" s="2998"/>
      <c r="H119" s="2998"/>
      <c r="I119" s="2998"/>
      <c r="J119" s="2998"/>
      <c r="K119" s="2998"/>
      <c r="L119" s="2998"/>
    </row>
    <row r="120" spans="1:12" ht="13.5" customHeight="1" hidden="1">
      <c r="A120" s="1038"/>
      <c r="B120" s="1035"/>
      <c r="C120" s="1035"/>
      <c r="D120" s="2998" t="s">
        <v>1620</v>
      </c>
      <c r="E120" s="2998"/>
      <c r="F120" s="2998"/>
      <c r="G120" s="2998"/>
      <c r="H120" s="2998"/>
      <c r="I120" s="2998"/>
      <c r="J120" s="2998"/>
      <c r="K120" s="2998"/>
      <c r="L120" s="2998"/>
    </row>
    <row r="121" spans="1:12" ht="13.5" customHeight="1" hidden="1">
      <c r="A121" s="1038"/>
      <c r="B121" s="1035"/>
      <c r="C121" s="1035"/>
      <c r="D121" s="2998" t="s">
        <v>1622</v>
      </c>
      <c r="E121" s="2998"/>
      <c r="F121" s="2998"/>
      <c r="G121" s="2998"/>
      <c r="H121" s="2998"/>
      <c r="I121" s="2998"/>
      <c r="J121" s="2998"/>
      <c r="K121" s="2998"/>
      <c r="L121" s="2998"/>
    </row>
    <row r="122" spans="1:12" ht="13.5" customHeight="1" hidden="1">
      <c r="A122" s="1038"/>
      <c r="B122" s="1035"/>
      <c r="C122" s="1035"/>
      <c r="D122" s="2998" t="s">
        <v>1628</v>
      </c>
      <c r="E122" s="2998"/>
      <c r="F122" s="2998"/>
      <c r="G122" s="2998"/>
      <c r="H122" s="2998"/>
      <c r="I122" s="2998"/>
      <c r="J122" s="2998"/>
      <c r="K122" s="2998"/>
      <c r="L122" s="2998"/>
    </row>
    <row r="123" spans="1:12" ht="13.5" customHeight="1" hidden="1">
      <c r="A123" s="1038"/>
      <c r="B123" s="1035"/>
      <c r="C123" s="1035"/>
      <c r="D123" s="2998" t="s">
        <v>1637</v>
      </c>
      <c r="E123" s="2998"/>
      <c r="F123" s="2998"/>
      <c r="G123" s="2998"/>
      <c r="H123" s="2998"/>
      <c r="I123" s="2998"/>
      <c r="J123" s="2998"/>
      <c r="K123" s="2998"/>
      <c r="L123" s="2998"/>
    </row>
    <row r="124" spans="1:12" ht="13.5" customHeight="1" hidden="1">
      <c r="A124" s="1038"/>
      <c r="B124" s="1035"/>
      <c r="C124" s="1035"/>
      <c r="D124" s="2998" t="s">
        <v>1638</v>
      </c>
      <c r="E124" s="2998"/>
      <c r="F124" s="2998"/>
      <c r="G124" s="2998"/>
      <c r="H124" s="2998"/>
      <c r="I124" s="2998"/>
      <c r="J124" s="2998"/>
      <c r="K124" s="2998"/>
      <c r="L124" s="2998"/>
    </row>
    <row r="125" spans="1:12" ht="13.5" customHeight="1" hidden="1">
      <c r="A125" s="1038"/>
      <c r="B125" s="1035"/>
      <c r="C125" s="1035"/>
      <c r="D125" s="2998"/>
      <c r="E125" s="2998"/>
      <c r="F125" s="2998"/>
      <c r="G125" s="2998"/>
      <c r="H125" s="2998"/>
      <c r="I125" s="2998"/>
      <c r="J125" s="2998"/>
      <c r="K125" s="2998"/>
      <c r="L125" s="2998"/>
    </row>
    <row r="126" spans="1:12" ht="13.5" customHeight="1" hidden="1">
      <c r="A126" s="1038"/>
      <c r="B126" s="1035"/>
      <c r="C126" s="1035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3" ht="13.5" customHeight="1" hidden="1">
      <c r="A127" s="1038"/>
      <c r="B127" s="1035"/>
      <c r="C127" s="1035"/>
    </row>
    <row r="128" spans="1:12" ht="13.5" customHeight="1" hidden="1">
      <c r="A128" s="1038"/>
      <c r="B128" s="1035"/>
      <c r="C128" s="1035"/>
      <c r="D128" s="2998"/>
      <c r="E128" s="2998"/>
      <c r="F128" s="2998"/>
      <c r="G128" s="2998"/>
      <c r="H128" s="2998"/>
      <c r="I128" s="2998"/>
      <c r="J128" s="2998"/>
      <c r="K128" s="2998"/>
      <c r="L128" s="2998"/>
    </row>
    <row r="129" spans="1:12" ht="13.5" customHeight="1" hidden="1">
      <c r="A129" s="1038"/>
      <c r="B129" s="1035"/>
      <c r="C129" s="1035"/>
      <c r="D129" s="2998"/>
      <c r="E129" s="2998"/>
      <c r="F129" s="2998"/>
      <c r="G129" s="2998"/>
      <c r="H129" s="2998"/>
      <c r="I129" s="2998"/>
      <c r="J129" s="2998"/>
      <c r="K129" s="2998"/>
      <c r="L129" s="2998"/>
    </row>
    <row r="130" spans="1:12" ht="13.5" customHeight="1" hidden="1">
      <c r="A130" s="1038"/>
      <c r="B130" s="1035"/>
      <c r="C130" s="1035"/>
      <c r="D130" s="2998"/>
      <c r="E130" s="2998"/>
      <c r="F130" s="2998"/>
      <c r="G130" s="2998"/>
      <c r="H130" s="2998"/>
      <c r="I130" s="2998"/>
      <c r="J130" s="2998"/>
      <c r="K130" s="2998"/>
      <c r="L130" s="2998"/>
    </row>
    <row r="131" spans="1:12" ht="13.5" customHeight="1" hidden="1">
      <c r="A131" s="1038"/>
      <c r="B131" s="1035"/>
      <c r="C131" s="1035"/>
      <c r="D131" s="2998"/>
      <c r="E131" s="2998"/>
      <c r="F131" s="2998"/>
      <c r="G131" s="2998"/>
      <c r="H131" s="2998"/>
      <c r="I131" s="2998"/>
      <c r="J131" s="2998"/>
      <c r="K131" s="2998"/>
      <c r="L131" s="2998"/>
    </row>
    <row r="132" spans="1:12" ht="13.5" customHeight="1" hidden="1">
      <c r="A132" s="1038"/>
      <c r="B132" s="1035"/>
      <c r="C132" s="1035"/>
      <c r="D132" s="2998"/>
      <c r="E132" s="2998"/>
      <c r="F132" s="2998"/>
      <c r="G132" s="2998"/>
      <c r="H132" s="2998"/>
      <c r="I132" s="2998"/>
      <c r="J132" s="2998"/>
      <c r="K132" s="2998"/>
      <c r="L132" s="2998"/>
    </row>
    <row r="133" spans="1:12" ht="13.5" customHeight="1">
      <c r="A133" s="3065" t="s">
        <v>114</v>
      </c>
      <c r="B133" s="3065"/>
      <c r="C133" s="3065"/>
      <c r="D133" s="3065"/>
      <c r="E133" s="3065"/>
      <c r="F133" s="3065"/>
      <c r="G133" s="3065"/>
      <c r="H133" s="3065"/>
      <c r="I133" s="3065"/>
      <c r="J133" s="3065"/>
      <c r="K133" s="3065"/>
      <c r="L133" s="3065"/>
    </row>
    <row r="134" spans="1:12" ht="13.5" customHeight="1">
      <c r="A134" s="3065" t="s">
        <v>1642</v>
      </c>
      <c r="B134" s="3065"/>
      <c r="C134" s="3065"/>
      <c r="D134" s="3065"/>
      <c r="E134" s="3065"/>
      <c r="F134" s="3065"/>
      <c r="G134" s="3065"/>
      <c r="H134" s="3065"/>
      <c r="I134" s="3065"/>
      <c r="J134" s="3065"/>
      <c r="K134" s="3065"/>
      <c r="L134" s="3065"/>
    </row>
    <row r="135" spans="1:12" ht="13.5" customHeight="1" hidden="1">
      <c r="A135" s="1038"/>
      <c r="B135" s="1035"/>
      <c r="C135" s="1035"/>
      <c r="D135" s="3058" t="s">
        <v>1470</v>
      </c>
      <c r="E135" s="3059"/>
      <c r="F135" s="3059"/>
      <c r="G135" s="3059"/>
      <c r="H135" s="3059"/>
      <c r="I135" s="3059"/>
      <c r="J135" s="3059"/>
      <c r="K135" s="3059"/>
      <c r="L135" s="3059"/>
    </row>
    <row r="136" spans="1:12" ht="13.5" customHeight="1" hidden="1">
      <c r="A136" s="1038"/>
      <c r="B136" s="1035"/>
      <c r="C136" s="1035"/>
      <c r="D136" s="3058" t="s">
        <v>1611</v>
      </c>
      <c r="E136" s="3059"/>
      <c r="F136" s="3059"/>
      <c r="G136" s="3059"/>
      <c r="H136" s="3059"/>
      <c r="I136" s="3059"/>
      <c r="J136" s="3059"/>
      <c r="K136" s="3059"/>
      <c r="L136" s="3059"/>
    </row>
    <row r="137" spans="1:12" ht="13.5" customHeight="1" hidden="1">
      <c r="A137" s="1038"/>
      <c r="B137" s="1035"/>
      <c r="C137" s="1035"/>
      <c r="D137" s="3058" t="s">
        <v>1621</v>
      </c>
      <c r="E137" s="3059"/>
      <c r="F137" s="3059"/>
      <c r="G137" s="3059"/>
      <c r="H137" s="3059"/>
      <c r="I137" s="3059"/>
      <c r="J137" s="3059"/>
      <c r="K137" s="3059"/>
      <c r="L137" s="3059"/>
    </row>
    <row r="138" spans="1:12" ht="13.5" customHeight="1" hidden="1">
      <c r="A138" s="1038"/>
      <c r="B138" s="1035"/>
      <c r="C138" s="1035"/>
      <c r="D138" s="3058" t="s">
        <v>1629</v>
      </c>
      <c r="E138" s="3059"/>
      <c r="F138" s="3059"/>
      <c r="G138" s="3059"/>
      <c r="H138" s="3059"/>
      <c r="I138" s="3059"/>
      <c r="J138" s="3059"/>
      <c r="K138" s="3059"/>
      <c r="L138" s="3059"/>
    </row>
    <row r="139" spans="1:12" ht="13.5" customHeight="1" hidden="1">
      <c r="A139" s="1038"/>
      <c r="B139" s="1035"/>
      <c r="C139" s="1035"/>
      <c r="D139" s="3058"/>
      <c r="E139" s="3059"/>
      <c r="F139" s="3059"/>
      <c r="G139" s="3059"/>
      <c r="H139" s="3059"/>
      <c r="I139" s="3059"/>
      <c r="J139" s="3059"/>
      <c r="K139" s="3059"/>
      <c r="L139" s="3059"/>
    </row>
    <row r="140" spans="1:12" ht="13.5" customHeight="1" hidden="1">
      <c r="A140" s="1038"/>
      <c r="B140" s="1035"/>
      <c r="C140" s="1035"/>
      <c r="D140" s="3058"/>
      <c r="E140" s="3059"/>
      <c r="F140" s="3059"/>
      <c r="G140" s="3059"/>
      <c r="H140" s="3059"/>
      <c r="I140" s="3059"/>
      <c r="J140" s="3059"/>
      <c r="K140" s="3059"/>
      <c r="L140" s="3059"/>
    </row>
    <row r="141" spans="1:12" ht="13.5" customHeight="1" hidden="1">
      <c r="A141" s="1038"/>
      <c r="B141" s="1035"/>
      <c r="C141" s="1035"/>
      <c r="D141" s="3058"/>
      <c r="E141" s="3059"/>
      <c r="F141" s="3059"/>
      <c r="G141" s="3059"/>
      <c r="H141" s="3059"/>
      <c r="I141" s="3059"/>
      <c r="J141" s="3059"/>
      <c r="K141" s="3059"/>
      <c r="L141" s="3059"/>
    </row>
    <row r="142" spans="1:12" ht="13.5" customHeight="1" hidden="1">
      <c r="A142" s="1038"/>
      <c r="B142" s="1035"/>
      <c r="C142" s="1035"/>
      <c r="D142" s="3058"/>
      <c r="E142" s="3059"/>
      <c r="F142" s="3059"/>
      <c r="G142" s="3059"/>
      <c r="H142" s="3059"/>
      <c r="I142" s="3059"/>
      <c r="J142" s="3059"/>
      <c r="K142" s="3059"/>
      <c r="L142" s="3059"/>
    </row>
    <row r="143" spans="1:12" ht="13.5" customHeight="1" hidden="1">
      <c r="A143" s="1038"/>
      <c r="B143" s="1035"/>
      <c r="C143" s="1035"/>
      <c r="D143" s="3058"/>
      <c r="E143" s="3059"/>
      <c r="F143" s="3059"/>
      <c r="G143" s="3059"/>
      <c r="H143" s="3059"/>
      <c r="I143" s="3059"/>
      <c r="J143" s="3059"/>
      <c r="K143" s="3059"/>
      <c r="L143" s="3059"/>
    </row>
    <row r="144" spans="1:12" ht="13.5" customHeight="1" hidden="1">
      <c r="A144" s="1038"/>
      <c r="B144" s="1035"/>
      <c r="C144" s="1035"/>
      <c r="D144" s="3058"/>
      <c r="E144" s="3059"/>
      <c r="F144" s="3059"/>
      <c r="G144" s="3059"/>
      <c r="H144" s="3059"/>
      <c r="I144" s="3059"/>
      <c r="J144" s="3059"/>
      <c r="K144" s="3059"/>
      <c r="L144" s="3059"/>
    </row>
    <row r="145" spans="1:12" ht="13.5" customHeight="1" thickBot="1">
      <c r="A145" s="3066" t="s">
        <v>299</v>
      </c>
      <c r="B145" s="3066"/>
      <c r="C145" s="3066"/>
      <c r="D145" s="3066"/>
      <c r="E145" s="3066"/>
      <c r="F145" s="3066"/>
      <c r="G145" s="3066"/>
      <c r="H145" s="3066"/>
      <c r="I145" s="3066"/>
      <c r="J145" s="3066"/>
      <c r="K145" s="3066"/>
      <c r="L145" s="3066"/>
    </row>
    <row r="146" spans="1:12" ht="56.25" customHeight="1" thickBot="1">
      <c r="A146" s="515" t="s">
        <v>300</v>
      </c>
      <c r="B146" s="516" t="s">
        <v>532</v>
      </c>
      <c r="C146" s="516" t="s">
        <v>313</v>
      </c>
      <c r="D146" s="516" t="s">
        <v>311</v>
      </c>
      <c r="E146" s="516" t="s">
        <v>131</v>
      </c>
      <c r="F146" s="516" t="s">
        <v>131</v>
      </c>
      <c r="G146" s="522" t="s">
        <v>410</v>
      </c>
      <c r="H146" s="529" t="s">
        <v>354</v>
      </c>
      <c r="I146" s="529" t="s">
        <v>1040</v>
      </c>
      <c r="J146" s="685" t="s">
        <v>1041</v>
      </c>
      <c r="K146" s="529" t="s">
        <v>1020</v>
      </c>
      <c r="L146" s="529" t="s">
        <v>1021</v>
      </c>
    </row>
    <row r="147" spans="1:12" ht="13.5" customHeight="1" thickBot="1">
      <c r="A147" s="517">
        <v>1</v>
      </c>
      <c r="B147" s="518">
        <v>2</v>
      </c>
      <c r="C147" s="518">
        <v>3</v>
      </c>
      <c r="D147" s="518">
        <v>4</v>
      </c>
      <c r="E147" s="518">
        <v>5</v>
      </c>
      <c r="F147" s="523"/>
      <c r="G147" s="523">
        <v>6</v>
      </c>
      <c r="H147" s="530">
        <v>7</v>
      </c>
      <c r="I147" s="530">
        <v>8</v>
      </c>
      <c r="J147" s="686">
        <v>9</v>
      </c>
      <c r="K147" s="530">
        <v>10</v>
      </c>
      <c r="L147" s="530">
        <v>11</v>
      </c>
    </row>
    <row r="148" spans="1:13" ht="21.75" customHeight="1" thickBot="1">
      <c r="A148" s="1024" t="s">
        <v>546</v>
      </c>
      <c r="B148" s="812">
        <v>968</v>
      </c>
      <c r="C148" s="812"/>
      <c r="D148" s="812"/>
      <c r="E148" s="812"/>
      <c r="F148" s="813"/>
      <c r="G148" s="813"/>
      <c r="H148" s="824">
        <f>SUM(I148:L148)</f>
        <v>121500</v>
      </c>
      <c r="I148" s="824">
        <f>I149+I280+I309+I327+I434+I440+I506++I528+I569+I583</f>
        <v>19366.087000000003</v>
      </c>
      <c r="J148" s="824">
        <f>J149+J280+J309+J327+J434+J440+J506++J528+J569+J583</f>
        <v>44630.68800000001</v>
      </c>
      <c r="K148" s="824">
        <f>K149+K280+K309+K327+K434+K440+K506+K528+K569+K583</f>
        <v>38312.405</v>
      </c>
      <c r="L148" s="824">
        <f>L149+L280+L309+L327+L434+L440+L506++L528+L569+L583</f>
        <v>19190.819999999996</v>
      </c>
      <c r="M148" s="1070"/>
    </row>
    <row r="149" spans="1:13" ht="16.5" customHeight="1" thickBot="1">
      <c r="A149" s="799" t="s">
        <v>132</v>
      </c>
      <c r="B149" s="800">
        <v>968</v>
      </c>
      <c r="C149" s="800">
        <v>100</v>
      </c>
      <c r="D149" s="800"/>
      <c r="E149" s="800"/>
      <c r="F149" s="801"/>
      <c r="G149" s="801"/>
      <c r="H149" s="802">
        <f>SUM(I149:L149)</f>
        <v>31575.778</v>
      </c>
      <c r="I149" s="802">
        <f>I150+I220+I226</f>
        <v>8091.494</v>
      </c>
      <c r="J149" s="802">
        <f>J150+J220+J226</f>
        <v>7188.246</v>
      </c>
      <c r="K149" s="876">
        <f>K150+K220+K226</f>
        <v>6946.570000000001</v>
      </c>
      <c r="L149" s="802">
        <f>L150+L220+L226</f>
        <v>9349.467999999999</v>
      </c>
      <c r="M149" s="1070"/>
    </row>
    <row r="150" spans="1:13" ht="46.5" customHeight="1">
      <c r="A150" s="534" t="s">
        <v>1526</v>
      </c>
      <c r="B150" s="519">
        <v>968</v>
      </c>
      <c r="C150" s="519">
        <v>104</v>
      </c>
      <c r="D150" s="519"/>
      <c r="E150" s="519"/>
      <c r="F150" s="524"/>
      <c r="G150" s="524"/>
      <c r="H150" s="541">
        <f>SUM(I150:L150)</f>
        <v>26078.600000000002</v>
      </c>
      <c r="I150" s="875">
        <f>I151+I157</f>
        <v>7079.201</v>
      </c>
      <c r="J150" s="875">
        <f>J151+J157</f>
        <v>6498.981</v>
      </c>
      <c r="K150" s="875">
        <f>K151+K157</f>
        <v>6543.76</v>
      </c>
      <c r="L150" s="541">
        <f>L151+L157</f>
        <v>5956.657999999999</v>
      </c>
      <c r="M150" s="1070"/>
    </row>
    <row r="151" spans="1:13" ht="15" customHeight="1">
      <c r="A151" s="510" t="s">
        <v>117</v>
      </c>
      <c r="B151" s="198">
        <v>968</v>
      </c>
      <c r="C151" s="198">
        <v>104</v>
      </c>
      <c r="D151" s="198" t="s">
        <v>565</v>
      </c>
      <c r="E151" s="198"/>
      <c r="F151" s="528"/>
      <c r="G151" s="528"/>
      <c r="H151" s="1899">
        <f>H153</f>
        <v>1117.234</v>
      </c>
      <c r="I151" s="1900">
        <f aca="true" t="shared" si="12" ref="I151:L153">I152</f>
        <v>289.08299999999997</v>
      </c>
      <c r="J151" s="1900">
        <f t="shared" si="12"/>
        <v>289.08299999999997</v>
      </c>
      <c r="K151" s="1900">
        <f t="shared" si="12"/>
        <v>289.08299999999997</v>
      </c>
      <c r="L151" s="1899">
        <f t="shared" si="12"/>
        <v>249.98499999999999</v>
      </c>
      <c r="M151" s="1070"/>
    </row>
    <row r="152" spans="1:13" ht="39" customHeight="1">
      <c r="A152" s="2157" t="s">
        <v>1516</v>
      </c>
      <c r="B152" s="882">
        <v>968</v>
      </c>
      <c r="C152" s="882">
        <v>104</v>
      </c>
      <c r="D152" s="882" t="s">
        <v>565</v>
      </c>
      <c r="E152" s="882"/>
      <c r="F152" s="2158">
        <v>100</v>
      </c>
      <c r="G152" s="2158"/>
      <c r="H152" s="2166">
        <f>SUM(I152:L152)</f>
        <v>1117.234</v>
      </c>
      <c r="I152" s="2167">
        <f t="shared" si="12"/>
        <v>289.08299999999997</v>
      </c>
      <c r="J152" s="2167">
        <f t="shared" si="12"/>
        <v>289.08299999999997</v>
      </c>
      <c r="K152" s="2167">
        <f t="shared" si="12"/>
        <v>289.08299999999997</v>
      </c>
      <c r="L152" s="2166">
        <f t="shared" si="12"/>
        <v>249.98499999999999</v>
      </c>
      <c r="M152" s="1070"/>
    </row>
    <row r="153" spans="1:13" ht="15" customHeight="1">
      <c r="A153" s="1330" t="s">
        <v>1347</v>
      </c>
      <c r="B153" s="1337">
        <v>968</v>
      </c>
      <c r="C153" s="1337">
        <v>104</v>
      </c>
      <c r="D153" s="1337" t="s">
        <v>565</v>
      </c>
      <c r="E153" s="1337">
        <v>500</v>
      </c>
      <c r="F153" s="1331">
        <v>121</v>
      </c>
      <c r="G153" s="1331"/>
      <c r="H153" s="2168">
        <f>H154</f>
        <v>1117.234</v>
      </c>
      <c r="I153" s="2169">
        <f t="shared" si="12"/>
        <v>289.08299999999997</v>
      </c>
      <c r="J153" s="1339">
        <f t="shared" si="12"/>
        <v>289.08299999999997</v>
      </c>
      <c r="K153" s="1338">
        <f t="shared" si="12"/>
        <v>289.08299999999997</v>
      </c>
      <c r="L153" s="1338">
        <f t="shared" si="12"/>
        <v>249.98499999999999</v>
      </c>
      <c r="M153" s="1070"/>
    </row>
    <row r="154" spans="1:13" ht="12.75" customHeight="1">
      <c r="A154" s="513" t="s">
        <v>411</v>
      </c>
      <c r="B154" s="520">
        <v>968</v>
      </c>
      <c r="C154" s="520">
        <v>104</v>
      </c>
      <c r="D154" s="520" t="s">
        <v>419</v>
      </c>
      <c r="E154" s="520">
        <v>500</v>
      </c>
      <c r="F154" s="526">
        <v>121</v>
      </c>
      <c r="G154" s="526">
        <v>210</v>
      </c>
      <c r="H154" s="531">
        <f>SUM(H155:H156)</f>
        <v>1117.234</v>
      </c>
      <c r="I154" s="1009">
        <f>SUM(I155:I156)</f>
        <v>289.08299999999997</v>
      </c>
      <c r="J154" s="1009">
        <f>SUM(J155:J156)</f>
        <v>289.08299999999997</v>
      </c>
      <c r="K154" s="531">
        <f>SUM(K155:K156)</f>
        <v>289.08299999999997</v>
      </c>
      <c r="L154" s="531">
        <f>SUM(L155:L156)</f>
        <v>249.98499999999999</v>
      </c>
      <c r="M154" s="1070"/>
    </row>
    <row r="155" spans="1:13" ht="15" customHeight="1">
      <c r="A155" s="514" t="s">
        <v>135</v>
      </c>
      <c r="B155" s="521">
        <v>968</v>
      </c>
      <c r="C155" s="521">
        <v>104</v>
      </c>
      <c r="D155" s="521" t="s">
        <v>419</v>
      </c>
      <c r="E155" s="521">
        <v>500</v>
      </c>
      <c r="F155" s="527">
        <v>121</v>
      </c>
      <c r="G155" s="527">
        <v>211</v>
      </c>
      <c r="H155" s="538">
        <f>SUM(I155:L155)</f>
        <v>888.125</v>
      </c>
      <c r="I155" s="2944">
        <v>222.03</v>
      </c>
      <c r="J155" s="2944">
        <v>222.03</v>
      </c>
      <c r="K155" s="538">
        <v>222.03</v>
      </c>
      <c r="L155" s="532">
        <v>222.035</v>
      </c>
      <c r="M155" s="1070"/>
    </row>
    <row r="156" spans="1:13" ht="15" customHeight="1">
      <c r="A156" s="514" t="s">
        <v>413</v>
      </c>
      <c r="B156" s="521">
        <v>968</v>
      </c>
      <c r="C156" s="521">
        <v>104</v>
      </c>
      <c r="D156" s="521" t="s">
        <v>419</v>
      </c>
      <c r="E156" s="521">
        <v>500</v>
      </c>
      <c r="F156" s="527">
        <v>121</v>
      </c>
      <c r="G156" s="527">
        <v>213</v>
      </c>
      <c r="H156" s="532">
        <f>SUM(I156:L156)</f>
        <v>229.10899999999998</v>
      </c>
      <c r="I156" s="2780">
        <v>67.053</v>
      </c>
      <c r="J156" s="2780">
        <v>67.053</v>
      </c>
      <c r="K156" s="532">
        <v>67.053</v>
      </c>
      <c r="L156" s="532">
        <v>27.95</v>
      </c>
      <c r="M156" s="1070"/>
    </row>
    <row r="157" spans="1:13" ht="12.75">
      <c r="A157" s="886" t="s">
        <v>1265</v>
      </c>
      <c r="B157" s="198">
        <v>968</v>
      </c>
      <c r="C157" s="198">
        <v>104</v>
      </c>
      <c r="D157" s="198" t="s">
        <v>79</v>
      </c>
      <c r="E157" s="521"/>
      <c r="F157" s="527"/>
      <c r="G157" s="527"/>
      <c r="H157" s="884">
        <f>SUM(I157:L157)</f>
        <v>24961.365999999998</v>
      </c>
      <c r="I157" s="1011">
        <f>I158+I208</f>
        <v>6790.118</v>
      </c>
      <c r="J157" s="1011">
        <f>J158+J208</f>
        <v>6209.898</v>
      </c>
      <c r="K157" s="1011">
        <f>K158+K208</f>
        <v>6254.677000000001</v>
      </c>
      <c r="L157" s="884">
        <f>L158+L208</f>
        <v>5706.673</v>
      </c>
      <c r="M157" s="1070"/>
    </row>
    <row r="158" spans="1:14" ht="27.75" customHeight="1">
      <c r="A158" s="510" t="s">
        <v>82</v>
      </c>
      <c r="B158" s="198">
        <v>968</v>
      </c>
      <c r="C158" s="198">
        <v>104</v>
      </c>
      <c r="D158" s="198" t="s">
        <v>80</v>
      </c>
      <c r="E158" s="198"/>
      <c r="F158" s="528"/>
      <c r="G158" s="528"/>
      <c r="H158" s="884">
        <f>SUM(I158:L158)</f>
        <v>24955.766</v>
      </c>
      <c r="I158" s="884">
        <f>I159+I165+I201+I187</f>
        <v>6790.118</v>
      </c>
      <c r="J158" s="884">
        <f>J159+J165+J201+J187</f>
        <v>6204.298</v>
      </c>
      <c r="K158" s="884">
        <f>K159+K165+K201+K187</f>
        <v>6254.677000000001</v>
      </c>
      <c r="L158" s="884">
        <f>L159+L165+L201+L187</f>
        <v>5706.673</v>
      </c>
      <c r="M158" s="1070"/>
      <c r="N158" s="1070"/>
    </row>
    <row r="159" spans="1:14" ht="41.25" customHeight="1">
      <c r="A159" s="2157" t="s">
        <v>1516</v>
      </c>
      <c r="B159" s="882">
        <v>968</v>
      </c>
      <c r="C159" s="882">
        <v>104</v>
      </c>
      <c r="D159" s="882" t="s">
        <v>80</v>
      </c>
      <c r="E159" s="882"/>
      <c r="F159" s="2158">
        <v>100</v>
      </c>
      <c r="G159" s="2158"/>
      <c r="H159" s="873">
        <f>SUM(I159:L159)</f>
        <v>19630.689</v>
      </c>
      <c r="I159" s="873">
        <f>I160</f>
        <v>4913.085</v>
      </c>
      <c r="J159" s="873">
        <f>J160</f>
        <v>4913.084</v>
      </c>
      <c r="K159" s="873">
        <f>K160</f>
        <v>4913.085</v>
      </c>
      <c r="L159" s="873">
        <f>L160</f>
        <v>4891.4349999999995</v>
      </c>
      <c r="M159" s="1070"/>
      <c r="N159" s="1070"/>
    </row>
    <row r="160" spans="1:14" ht="12.75">
      <c r="A160" s="1330" t="s">
        <v>1347</v>
      </c>
      <c r="B160" s="1337">
        <v>968</v>
      </c>
      <c r="C160" s="1337">
        <v>104</v>
      </c>
      <c r="D160" s="1337" t="s">
        <v>80</v>
      </c>
      <c r="E160" s="1337">
        <v>500</v>
      </c>
      <c r="F160" s="1331">
        <v>121</v>
      </c>
      <c r="G160" s="1331"/>
      <c r="H160" s="1338">
        <f aca="true" t="shared" si="13" ref="H160:L161">H161</f>
        <v>19630.689</v>
      </c>
      <c r="I160" s="1338">
        <f t="shared" si="13"/>
        <v>4913.085</v>
      </c>
      <c r="J160" s="1338">
        <f t="shared" si="13"/>
        <v>4913.084</v>
      </c>
      <c r="K160" s="1338">
        <f t="shared" si="13"/>
        <v>4913.085</v>
      </c>
      <c r="L160" s="1338">
        <f t="shared" si="13"/>
        <v>4891.4349999999995</v>
      </c>
      <c r="M160" s="1070"/>
      <c r="N160" s="1070"/>
    </row>
    <row r="161" spans="1:14" ht="12.75">
      <c r="A161" s="511" t="s">
        <v>414</v>
      </c>
      <c r="B161" s="188">
        <v>968</v>
      </c>
      <c r="C161" s="188">
        <v>104</v>
      </c>
      <c r="D161" s="188" t="s">
        <v>87</v>
      </c>
      <c r="E161" s="188">
        <v>500</v>
      </c>
      <c r="F161" s="525">
        <v>121</v>
      </c>
      <c r="G161" s="525">
        <v>200</v>
      </c>
      <c r="H161" s="1861">
        <f t="shared" si="13"/>
        <v>19630.689</v>
      </c>
      <c r="I161" s="1861">
        <f t="shared" si="13"/>
        <v>4913.085</v>
      </c>
      <c r="J161" s="1861">
        <f t="shared" si="13"/>
        <v>4913.084</v>
      </c>
      <c r="K161" s="1861">
        <f t="shared" si="13"/>
        <v>4913.085</v>
      </c>
      <c r="L161" s="1861">
        <f t="shared" si="13"/>
        <v>4891.4349999999995</v>
      </c>
      <c r="M161" s="1070"/>
      <c r="N161" s="1317"/>
    </row>
    <row r="162" spans="1:14" ht="12.75">
      <c r="A162" s="513" t="s">
        <v>411</v>
      </c>
      <c r="B162" s="520">
        <v>968</v>
      </c>
      <c r="C162" s="520">
        <v>104</v>
      </c>
      <c r="D162" s="520" t="s">
        <v>87</v>
      </c>
      <c r="E162" s="520">
        <v>500</v>
      </c>
      <c r="F162" s="526">
        <v>121</v>
      </c>
      <c r="G162" s="526">
        <v>210</v>
      </c>
      <c r="H162" s="2761">
        <f>SUM(H163:H164)</f>
        <v>19630.689</v>
      </c>
      <c r="I162" s="2760">
        <f>SUM(I163:I164)</f>
        <v>4913.085</v>
      </c>
      <c r="J162" s="2760">
        <f>SUM(J163:J164)</f>
        <v>4913.084</v>
      </c>
      <c r="K162" s="2761">
        <f>SUM(K163:K164)</f>
        <v>4913.085</v>
      </c>
      <c r="L162" s="2761">
        <f>SUM(L163:L164)</f>
        <v>4891.4349999999995</v>
      </c>
      <c r="M162" s="1070"/>
      <c r="N162" s="1070"/>
    </row>
    <row r="163" spans="1:14" ht="12.75">
      <c r="A163" s="514" t="s">
        <v>135</v>
      </c>
      <c r="B163" s="521">
        <v>968</v>
      </c>
      <c r="C163" s="521">
        <v>104</v>
      </c>
      <c r="D163" s="521" t="s">
        <v>87</v>
      </c>
      <c r="E163" s="521">
        <v>500</v>
      </c>
      <c r="F163" s="527">
        <v>121</v>
      </c>
      <c r="G163" s="527">
        <v>211</v>
      </c>
      <c r="H163" s="1859">
        <f aca="true" t="shared" si="14" ref="H163:H177">SUM(I163:L163)</f>
        <v>15093.957999999999</v>
      </c>
      <c r="I163" s="1860">
        <v>3773.49</v>
      </c>
      <c r="J163" s="1860">
        <v>3773.489</v>
      </c>
      <c r="K163" s="2764">
        <v>3773.49</v>
      </c>
      <c r="L163" s="2764">
        <v>3773.489</v>
      </c>
      <c r="M163" s="1070"/>
      <c r="N163" s="1070"/>
    </row>
    <row r="164" spans="1:14" ht="12.75">
      <c r="A164" s="514" t="s">
        <v>413</v>
      </c>
      <c r="B164" s="521">
        <v>968</v>
      </c>
      <c r="C164" s="521">
        <v>104</v>
      </c>
      <c r="D164" s="521" t="s">
        <v>87</v>
      </c>
      <c r="E164" s="521">
        <v>500</v>
      </c>
      <c r="F164" s="527">
        <v>121</v>
      </c>
      <c r="G164" s="527">
        <v>213</v>
      </c>
      <c r="H164" s="1859">
        <f t="shared" si="14"/>
        <v>4536.731</v>
      </c>
      <c r="I164" s="2763">
        <v>1139.595</v>
      </c>
      <c r="J164" s="2763">
        <v>1139.595</v>
      </c>
      <c r="K164" s="2764">
        <v>1139.595</v>
      </c>
      <c r="L164" s="2764">
        <v>1117.946</v>
      </c>
      <c r="M164" s="1070"/>
      <c r="N164" s="1070"/>
    </row>
    <row r="165" spans="1:14" ht="17.25" customHeight="1">
      <c r="A165" s="533" t="s">
        <v>1514</v>
      </c>
      <c r="B165" s="882">
        <v>968</v>
      </c>
      <c r="C165" s="882">
        <v>104</v>
      </c>
      <c r="D165" s="882" t="s">
        <v>80</v>
      </c>
      <c r="E165" s="882">
        <v>500</v>
      </c>
      <c r="F165" s="2158">
        <v>200</v>
      </c>
      <c r="G165" s="2158"/>
      <c r="H165" s="873">
        <f t="shared" si="14"/>
        <v>5237.8820000000005</v>
      </c>
      <c r="I165" s="873">
        <f>I166+I175</f>
        <v>1810.438</v>
      </c>
      <c r="J165" s="873">
        <f>J166+J175</f>
        <v>1286.214</v>
      </c>
      <c r="K165" s="873">
        <f>K166+K175</f>
        <v>1330.992</v>
      </c>
      <c r="L165" s="873">
        <f>L166+L175</f>
        <v>810.238</v>
      </c>
      <c r="M165" s="1070"/>
      <c r="N165" s="1070"/>
    </row>
    <row r="166" spans="1:14" ht="24">
      <c r="A166" s="1330" t="s">
        <v>1350</v>
      </c>
      <c r="B166" s="1337">
        <v>968</v>
      </c>
      <c r="C166" s="1337">
        <v>104</v>
      </c>
      <c r="D166" s="1337" t="s">
        <v>80</v>
      </c>
      <c r="E166" s="1337"/>
      <c r="F166" s="1331">
        <v>242</v>
      </c>
      <c r="G166" s="1331"/>
      <c r="H166" s="1338">
        <f t="shared" si="14"/>
        <v>3011.25</v>
      </c>
      <c r="I166" s="1338">
        <f>I167+I172</f>
        <v>1350.124</v>
      </c>
      <c r="J166" s="1338">
        <f>J167+J172</f>
        <v>438.124</v>
      </c>
      <c r="K166" s="1338">
        <f>K167+K172</f>
        <v>871.8779999999999</v>
      </c>
      <c r="L166" s="1338">
        <f>L167+L172</f>
        <v>351.124</v>
      </c>
      <c r="M166" s="1070"/>
      <c r="N166" s="1070"/>
    </row>
    <row r="167" spans="1:14" ht="12.75">
      <c r="A167" s="511" t="s">
        <v>414</v>
      </c>
      <c r="B167" s="188">
        <v>968</v>
      </c>
      <c r="C167" s="188">
        <v>104</v>
      </c>
      <c r="D167" s="188" t="s">
        <v>87</v>
      </c>
      <c r="E167" s="188">
        <v>500</v>
      </c>
      <c r="F167" s="525">
        <v>242</v>
      </c>
      <c r="G167" s="525">
        <v>200</v>
      </c>
      <c r="H167" s="2673">
        <f t="shared" si="14"/>
        <v>1881.25</v>
      </c>
      <c r="I167" s="2673">
        <f>I168</f>
        <v>670.124</v>
      </c>
      <c r="J167" s="2673">
        <f>J168</f>
        <v>388.124</v>
      </c>
      <c r="K167" s="2673">
        <f>K168</f>
        <v>471.878</v>
      </c>
      <c r="L167" s="2673">
        <f>L168</f>
        <v>351.124</v>
      </c>
      <c r="M167" s="1070"/>
      <c r="N167" s="1070"/>
    </row>
    <row r="168" spans="1:14" ht="12.75">
      <c r="A168" s="513" t="s">
        <v>415</v>
      </c>
      <c r="B168" s="520">
        <v>968</v>
      </c>
      <c r="C168" s="520">
        <v>104</v>
      </c>
      <c r="D168" s="520" t="s">
        <v>87</v>
      </c>
      <c r="E168" s="520">
        <v>500</v>
      </c>
      <c r="F168" s="526">
        <v>242</v>
      </c>
      <c r="G168" s="526">
        <v>220</v>
      </c>
      <c r="H168" s="2740">
        <f t="shared" si="14"/>
        <v>1881.25</v>
      </c>
      <c r="I168" s="2739">
        <f>SUM(I169:I171)</f>
        <v>670.124</v>
      </c>
      <c r="J168" s="2739">
        <f>SUM(J169:J171)</f>
        <v>388.124</v>
      </c>
      <c r="K168" s="2739">
        <f>SUM(K169:K171)</f>
        <v>471.878</v>
      </c>
      <c r="L168" s="2739">
        <f>SUM(L169:L171)</f>
        <v>351.124</v>
      </c>
      <c r="M168" s="1070"/>
      <c r="N168" s="1070"/>
    </row>
    <row r="169" spans="1:14" ht="12.75">
      <c r="A169" s="514" t="s">
        <v>140</v>
      </c>
      <c r="B169" s="521">
        <v>968</v>
      </c>
      <c r="C169" s="521">
        <v>104</v>
      </c>
      <c r="D169" s="521" t="s">
        <v>87</v>
      </c>
      <c r="E169" s="521">
        <v>500</v>
      </c>
      <c r="F169" s="527">
        <v>242</v>
      </c>
      <c r="G169" s="527">
        <v>221</v>
      </c>
      <c r="H169" s="1859">
        <f t="shared" si="14"/>
        <v>338.724</v>
      </c>
      <c r="I169" s="1860">
        <v>84.681</v>
      </c>
      <c r="J169" s="1860">
        <v>84.681</v>
      </c>
      <c r="K169" s="1860">
        <v>84.681</v>
      </c>
      <c r="L169" s="1859">
        <v>84.681</v>
      </c>
      <c r="M169" s="1070"/>
      <c r="N169" s="1070"/>
    </row>
    <row r="170" spans="1:14" ht="12.75">
      <c r="A170" s="514" t="s">
        <v>416</v>
      </c>
      <c r="B170" s="521">
        <v>968</v>
      </c>
      <c r="C170" s="521">
        <v>104</v>
      </c>
      <c r="D170" s="521" t="s">
        <v>87</v>
      </c>
      <c r="E170" s="521">
        <v>500</v>
      </c>
      <c r="F170" s="527">
        <v>242</v>
      </c>
      <c r="G170" s="527">
        <v>225</v>
      </c>
      <c r="H170" s="1859">
        <f t="shared" si="14"/>
        <v>411.144</v>
      </c>
      <c r="I170" s="1860">
        <v>102.786</v>
      </c>
      <c r="J170" s="1860">
        <v>102.786</v>
      </c>
      <c r="K170" s="1859">
        <v>102.786</v>
      </c>
      <c r="L170" s="1859">
        <v>102.786</v>
      </c>
      <c r="M170" s="1070"/>
      <c r="N170" s="1070"/>
    </row>
    <row r="171" spans="1:14" ht="12.75">
      <c r="A171" s="514" t="s">
        <v>417</v>
      </c>
      <c r="B171" s="521">
        <v>968</v>
      </c>
      <c r="C171" s="521">
        <v>104</v>
      </c>
      <c r="D171" s="521" t="s">
        <v>87</v>
      </c>
      <c r="E171" s="521">
        <v>500</v>
      </c>
      <c r="F171" s="527">
        <v>242</v>
      </c>
      <c r="G171" s="527">
        <v>226</v>
      </c>
      <c r="H171" s="1859">
        <f t="shared" si="14"/>
        <v>1131.3819999999998</v>
      </c>
      <c r="I171" s="2781">
        <v>482.657</v>
      </c>
      <c r="J171" s="2781">
        <v>200.657</v>
      </c>
      <c r="K171" s="2781">
        <f>284.787-0.376</f>
        <v>284.411</v>
      </c>
      <c r="L171" s="2781">
        <v>163.657</v>
      </c>
      <c r="M171" s="1070"/>
      <c r="N171" s="1070"/>
    </row>
    <row r="172" spans="1:14" ht="12.75">
      <c r="A172" s="511" t="s">
        <v>418</v>
      </c>
      <c r="B172" s="188">
        <v>968</v>
      </c>
      <c r="C172" s="188">
        <v>104</v>
      </c>
      <c r="D172" s="188" t="s">
        <v>87</v>
      </c>
      <c r="E172" s="188">
        <v>500</v>
      </c>
      <c r="F172" s="807">
        <v>242</v>
      </c>
      <c r="G172" s="525">
        <v>300</v>
      </c>
      <c r="H172" s="1861">
        <f t="shared" si="14"/>
        <v>1130</v>
      </c>
      <c r="I172" s="1862">
        <f>SUM(I173:I174)</f>
        <v>680</v>
      </c>
      <c r="J172" s="1862">
        <f>SUM(J173:J174)</f>
        <v>50</v>
      </c>
      <c r="K172" s="1862">
        <f>SUM(K173:K174)</f>
        <v>400</v>
      </c>
      <c r="L172" s="1861">
        <f>SUM(L173:L174)</f>
        <v>0</v>
      </c>
      <c r="M172" s="1070"/>
      <c r="N172" s="1070"/>
    </row>
    <row r="173" spans="1:14" ht="12.75">
      <c r="A173" s="513" t="s">
        <v>306</v>
      </c>
      <c r="B173" s="520">
        <v>968</v>
      </c>
      <c r="C173" s="520">
        <v>104</v>
      </c>
      <c r="D173" s="520" t="s">
        <v>87</v>
      </c>
      <c r="E173" s="520">
        <v>500</v>
      </c>
      <c r="F173" s="527">
        <v>242</v>
      </c>
      <c r="G173" s="527">
        <v>310</v>
      </c>
      <c r="H173" s="1859">
        <f t="shared" si="14"/>
        <v>300</v>
      </c>
      <c r="I173" s="1860">
        <v>250</v>
      </c>
      <c r="J173" s="1860">
        <v>50</v>
      </c>
      <c r="K173" s="1859">
        <v>0</v>
      </c>
      <c r="L173" s="1859">
        <v>0</v>
      </c>
      <c r="M173" s="1070"/>
      <c r="N173" s="1070"/>
    </row>
    <row r="174" spans="1:14" ht="12.75">
      <c r="A174" s="513" t="s">
        <v>307</v>
      </c>
      <c r="B174" s="520">
        <v>968</v>
      </c>
      <c r="C174" s="520">
        <v>104</v>
      </c>
      <c r="D174" s="520" t="s">
        <v>87</v>
      </c>
      <c r="E174" s="520">
        <v>500</v>
      </c>
      <c r="F174" s="527">
        <v>242</v>
      </c>
      <c r="G174" s="527">
        <v>340</v>
      </c>
      <c r="H174" s="1859">
        <f t="shared" si="14"/>
        <v>830</v>
      </c>
      <c r="I174" s="1860">
        <v>430</v>
      </c>
      <c r="J174" s="1860">
        <v>0</v>
      </c>
      <c r="K174" s="1859">
        <v>400</v>
      </c>
      <c r="L174" s="1859">
        <v>0</v>
      </c>
      <c r="M174" s="1070"/>
      <c r="N174" s="1070"/>
    </row>
    <row r="175" spans="1:14" ht="12.75">
      <c r="A175" s="1330" t="s">
        <v>1332</v>
      </c>
      <c r="B175" s="1337">
        <v>968</v>
      </c>
      <c r="C175" s="1337">
        <v>104</v>
      </c>
      <c r="D175" s="1337" t="s">
        <v>80</v>
      </c>
      <c r="E175" s="1337"/>
      <c r="F175" s="1331">
        <v>244</v>
      </c>
      <c r="G175" s="1340"/>
      <c r="H175" s="2756">
        <f t="shared" si="14"/>
        <v>2226.632</v>
      </c>
      <c r="I175" s="2782">
        <f>I176+I184</f>
        <v>460.31399999999996</v>
      </c>
      <c r="J175" s="2782">
        <f>J176+J184</f>
        <v>848.0899999999999</v>
      </c>
      <c r="K175" s="2782">
        <f>K176+K184</f>
        <v>459.114</v>
      </c>
      <c r="L175" s="2756">
        <f>L176+L184</f>
        <v>459.114</v>
      </c>
      <c r="M175" s="1070"/>
      <c r="N175" s="1070"/>
    </row>
    <row r="176" spans="1:14" ht="12.75">
      <c r="A176" s="511" t="s">
        <v>414</v>
      </c>
      <c r="B176" s="188">
        <v>968</v>
      </c>
      <c r="C176" s="188">
        <v>104</v>
      </c>
      <c r="D176" s="188" t="s">
        <v>87</v>
      </c>
      <c r="E176" s="188">
        <v>500</v>
      </c>
      <c r="F176" s="525">
        <v>244</v>
      </c>
      <c r="G176" s="525">
        <v>200</v>
      </c>
      <c r="H176" s="2673">
        <f t="shared" si="14"/>
        <v>1961.344</v>
      </c>
      <c r="I176" s="2673">
        <f>I177</f>
        <v>457.842</v>
      </c>
      <c r="J176" s="2673">
        <f>J177</f>
        <v>587.818</v>
      </c>
      <c r="K176" s="2673">
        <f>K177</f>
        <v>457.842</v>
      </c>
      <c r="L176" s="2673">
        <f>L177</f>
        <v>457.842</v>
      </c>
      <c r="M176" s="1070"/>
      <c r="N176" s="1070"/>
    </row>
    <row r="177" spans="1:14" ht="12.75">
      <c r="A177" s="513" t="s">
        <v>415</v>
      </c>
      <c r="B177" s="520">
        <v>968</v>
      </c>
      <c r="C177" s="520">
        <v>104</v>
      </c>
      <c r="D177" s="520" t="s">
        <v>87</v>
      </c>
      <c r="E177" s="520">
        <v>500</v>
      </c>
      <c r="F177" s="526">
        <v>244</v>
      </c>
      <c r="G177" s="526">
        <v>220</v>
      </c>
      <c r="H177" s="2740">
        <f t="shared" si="14"/>
        <v>1961.344</v>
      </c>
      <c r="I177" s="2739">
        <f>SUM(I178:I183)</f>
        <v>457.842</v>
      </c>
      <c r="J177" s="2739">
        <f>SUM(J178:J183)</f>
        <v>587.818</v>
      </c>
      <c r="K177" s="2739">
        <f>SUM(K178:K183)</f>
        <v>457.842</v>
      </c>
      <c r="L177" s="2740">
        <f>SUM(L178:L183)</f>
        <v>457.842</v>
      </c>
      <c r="M177" s="1070"/>
      <c r="N177" s="1070"/>
    </row>
    <row r="178" spans="1:14" ht="12.75">
      <c r="A178" s="514" t="s">
        <v>140</v>
      </c>
      <c r="B178" s="521">
        <v>968</v>
      </c>
      <c r="C178" s="521">
        <v>104</v>
      </c>
      <c r="D178" s="521" t="s">
        <v>87</v>
      </c>
      <c r="E178" s="521">
        <v>500</v>
      </c>
      <c r="F178" s="527">
        <v>244</v>
      </c>
      <c r="G178" s="527">
        <v>221</v>
      </c>
      <c r="H178" s="1859">
        <f aca="true" t="shared" si="15" ref="H178:H189">SUM(I178:L178)</f>
        <v>31.2</v>
      </c>
      <c r="I178" s="1860">
        <v>7.8</v>
      </c>
      <c r="J178" s="1860">
        <v>7.8</v>
      </c>
      <c r="K178" s="1860">
        <v>7.8</v>
      </c>
      <c r="L178" s="1859">
        <v>7.8</v>
      </c>
      <c r="M178" s="1070"/>
      <c r="N178" s="1070"/>
    </row>
    <row r="179" spans="1:14" ht="12.75">
      <c r="A179" s="514" t="s">
        <v>141</v>
      </c>
      <c r="B179" s="521">
        <v>968</v>
      </c>
      <c r="C179" s="521">
        <v>104</v>
      </c>
      <c r="D179" s="521" t="s">
        <v>87</v>
      </c>
      <c r="E179" s="521">
        <v>500</v>
      </c>
      <c r="F179" s="527">
        <v>244</v>
      </c>
      <c r="G179" s="527">
        <v>222</v>
      </c>
      <c r="H179" s="1859">
        <f t="shared" si="15"/>
        <v>129.78</v>
      </c>
      <c r="I179" s="1860">
        <v>32.445</v>
      </c>
      <c r="J179" s="1860">
        <v>32.445</v>
      </c>
      <c r="K179" s="1859">
        <v>32.445</v>
      </c>
      <c r="L179" s="1859">
        <v>32.445</v>
      </c>
      <c r="M179" s="1070"/>
      <c r="N179" s="1070"/>
    </row>
    <row r="180" spans="1:15" ht="12.75">
      <c r="A180" s="514" t="s">
        <v>142</v>
      </c>
      <c r="B180" s="521">
        <v>968</v>
      </c>
      <c r="C180" s="521">
        <v>104</v>
      </c>
      <c r="D180" s="521" t="s">
        <v>87</v>
      </c>
      <c r="E180" s="521">
        <v>500</v>
      </c>
      <c r="F180" s="527">
        <v>244</v>
      </c>
      <c r="G180" s="527">
        <v>223</v>
      </c>
      <c r="H180" s="1859">
        <f t="shared" si="15"/>
        <v>601.524</v>
      </c>
      <c r="I180" s="1860">
        <v>150.381</v>
      </c>
      <c r="J180" s="1860">
        <v>150.381</v>
      </c>
      <c r="K180" s="1859">
        <v>150.381</v>
      </c>
      <c r="L180" s="1859">
        <v>150.381</v>
      </c>
      <c r="M180" s="1070"/>
      <c r="N180" s="1070"/>
      <c r="O180" s="1070"/>
    </row>
    <row r="181" spans="1:14" ht="12.75">
      <c r="A181" s="514" t="s">
        <v>143</v>
      </c>
      <c r="B181" s="521">
        <v>968</v>
      </c>
      <c r="C181" s="521">
        <v>104</v>
      </c>
      <c r="D181" s="521" t="s">
        <v>87</v>
      </c>
      <c r="E181" s="521">
        <v>500</v>
      </c>
      <c r="F181" s="527">
        <v>244</v>
      </c>
      <c r="G181" s="527">
        <v>224</v>
      </c>
      <c r="H181" s="1859">
        <f t="shared" si="15"/>
        <v>918.12</v>
      </c>
      <c r="I181" s="1860">
        <v>229.53</v>
      </c>
      <c r="J181" s="1860">
        <v>229.53</v>
      </c>
      <c r="K181" s="1859">
        <v>229.53</v>
      </c>
      <c r="L181" s="1859">
        <v>229.53</v>
      </c>
      <c r="M181" s="1070"/>
      <c r="N181" s="1070"/>
    </row>
    <row r="182" spans="1:14" ht="12.75">
      <c r="A182" s="514" t="s">
        <v>416</v>
      </c>
      <c r="B182" s="521">
        <v>968</v>
      </c>
      <c r="C182" s="521">
        <v>104</v>
      </c>
      <c r="D182" s="521" t="s">
        <v>87</v>
      </c>
      <c r="E182" s="521">
        <v>500</v>
      </c>
      <c r="F182" s="527">
        <v>244</v>
      </c>
      <c r="G182" s="527">
        <v>225</v>
      </c>
      <c r="H182" s="1859">
        <f t="shared" si="15"/>
        <v>90.744</v>
      </c>
      <c r="I182" s="1860">
        <v>22.686</v>
      </c>
      <c r="J182" s="1860">
        <v>22.686</v>
      </c>
      <c r="K182" s="1859">
        <v>22.686</v>
      </c>
      <c r="L182" s="1859">
        <v>22.686</v>
      </c>
      <c r="M182" s="1070"/>
      <c r="N182" s="1070"/>
    </row>
    <row r="183" spans="1:14" ht="12.75">
      <c r="A183" s="514" t="s">
        <v>417</v>
      </c>
      <c r="B183" s="521">
        <v>968</v>
      </c>
      <c r="C183" s="521">
        <v>104</v>
      </c>
      <c r="D183" s="521" t="s">
        <v>87</v>
      </c>
      <c r="E183" s="521">
        <v>500</v>
      </c>
      <c r="F183" s="527">
        <v>244</v>
      </c>
      <c r="G183" s="527">
        <v>226</v>
      </c>
      <c r="H183" s="1859">
        <f t="shared" si="15"/>
        <v>189.976</v>
      </c>
      <c r="I183" s="1860">
        <v>15</v>
      </c>
      <c r="J183" s="1860">
        <v>144.976</v>
      </c>
      <c r="K183" s="1859">
        <v>15</v>
      </c>
      <c r="L183" s="1859">
        <v>15</v>
      </c>
      <c r="M183" s="1070"/>
      <c r="N183" s="1070"/>
    </row>
    <row r="184" spans="1:14" ht="12.75">
      <c r="A184" s="511" t="s">
        <v>418</v>
      </c>
      <c r="B184" s="188">
        <v>968</v>
      </c>
      <c r="C184" s="188">
        <v>104</v>
      </c>
      <c r="D184" s="188" t="s">
        <v>87</v>
      </c>
      <c r="E184" s="188">
        <v>500</v>
      </c>
      <c r="F184" s="807">
        <v>244</v>
      </c>
      <c r="G184" s="525">
        <v>300</v>
      </c>
      <c r="H184" s="1861">
        <f t="shared" si="15"/>
        <v>265.28799999999995</v>
      </c>
      <c r="I184" s="1862">
        <f>SUM(I185:I186)</f>
        <v>2.472</v>
      </c>
      <c r="J184" s="1862">
        <f>SUM(J185:J186)</f>
        <v>260.272</v>
      </c>
      <c r="K184" s="1861">
        <f>SUM(K185:K186)</f>
        <v>1.272</v>
      </c>
      <c r="L184" s="1861">
        <f>SUM(L185:L186)</f>
        <v>1.272</v>
      </c>
      <c r="M184" s="1070"/>
      <c r="N184" s="1070"/>
    </row>
    <row r="185" spans="1:14" ht="12.75" hidden="1">
      <c r="A185" s="513" t="s">
        <v>306</v>
      </c>
      <c r="B185" s="520">
        <v>968</v>
      </c>
      <c r="C185" s="520">
        <v>104</v>
      </c>
      <c r="D185" s="520" t="s">
        <v>87</v>
      </c>
      <c r="E185" s="520">
        <v>500</v>
      </c>
      <c r="F185" s="527">
        <v>244</v>
      </c>
      <c r="G185" s="527">
        <v>310</v>
      </c>
      <c r="H185" s="1859">
        <f t="shared" si="15"/>
        <v>0</v>
      </c>
      <c r="I185" s="1860">
        <v>0</v>
      </c>
      <c r="J185" s="1860">
        <f>50-50</f>
        <v>0</v>
      </c>
      <c r="K185" s="1859">
        <v>0</v>
      </c>
      <c r="L185" s="1859">
        <v>0</v>
      </c>
      <c r="M185" s="1070"/>
      <c r="N185" s="1070"/>
    </row>
    <row r="186" spans="1:14" ht="13.5" customHeight="1">
      <c r="A186" s="513" t="s">
        <v>307</v>
      </c>
      <c r="B186" s="520">
        <v>968</v>
      </c>
      <c r="C186" s="520">
        <v>104</v>
      </c>
      <c r="D186" s="520" t="s">
        <v>87</v>
      </c>
      <c r="E186" s="520">
        <v>500</v>
      </c>
      <c r="F186" s="527">
        <v>244</v>
      </c>
      <c r="G186" s="527">
        <v>340</v>
      </c>
      <c r="H186" s="1859">
        <f t="shared" si="15"/>
        <v>265.28799999999995</v>
      </c>
      <c r="I186" s="1860">
        <v>2.472</v>
      </c>
      <c r="J186" s="1860">
        <v>260.272</v>
      </c>
      <c r="K186" s="1859">
        <v>1.272</v>
      </c>
      <c r="L186" s="1859">
        <v>1.272</v>
      </c>
      <c r="M186" s="1070"/>
      <c r="N186" s="1070"/>
    </row>
    <row r="187" spans="1:14" ht="15.75" customHeight="1">
      <c r="A187" s="533" t="s">
        <v>1515</v>
      </c>
      <c r="B187" s="882">
        <v>968</v>
      </c>
      <c r="C187" s="882">
        <v>104</v>
      </c>
      <c r="D187" s="882" t="s">
        <v>80</v>
      </c>
      <c r="E187" s="882">
        <v>500</v>
      </c>
      <c r="F187" s="2158">
        <v>300</v>
      </c>
      <c r="G187" s="2158"/>
      <c r="H187" s="873">
        <f t="shared" si="15"/>
        <v>56.595</v>
      </c>
      <c r="I187" s="873">
        <f>I188+I198</f>
        <v>56.595</v>
      </c>
      <c r="J187" s="873">
        <f>J188+J198</f>
        <v>0</v>
      </c>
      <c r="K187" s="873">
        <f>K188+K198</f>
        <v>0</v>
      </c>
      <c r="L187" s="873">
        <f>L188+L198</f>
        <v>0</v>
      </c>
      <c r="M187" s="1070"/>
      <c r="N187" s="1070"/>
    </row>
    <row r="188" spans="1:14" ht="26.25" customHeight="1">
      <c r="A188" s="1330" t="s">
        <v>1678</v>
      </c>
      <c r="B188" s="1337">
        <v>968</v>
      </c>
      <c r="C188" s="1337">
        <v>104</v>
      </c>
      <c r="D188" s="1337" t="s">
        <v>80</v>
      </c>
      <c r="E188" s="1337"/>
      <c r="F188" s="1331">
        <v>321</v>
      </c>
      <c r="G188" s="1331"/>
      <c r="H188" s="1338">
        <f t="shared" si="15"/>
        <v>56.595</v>
      </c>
      <c r="I188" s="1338">
        <f>I190+I195</f>
        <v>56.595</v>
      </c>
      <c r="J188" s="1338">
        <f>J190+J195</f>
        <v>0</v>
      </c>
      <c r="K188" s="1338">
        <f>K190+K195</f>
        <v>0</v>
      </c>
      <c r="L188" s="1338">
        <f>L190+L195</f>
        <v>0</v>
      </c>
      <c r="M188" s="1070"/>
      <c r="N188" s="1070"/>
    </row>
    <row r="189" spans="1:14" ht="18.75" customHeight="1">
      <c r="A189" s="511" t="s">
        <v>414</v>
      </c>
      <c r="B189" s="188">
        <v>968</v>
      </c>
      <c r="C189" s="188">
        <v>104</v>
      </c>
      <c r="D189" s="188" t="s">
        <v>87</v>
      </c>
      <c r="E189" s="188">
        <v>500</v>
      </c>
      <c r="F189" s="525">
        <v>321</v>
      </c>
      <c r="G189" s="525">
        <v>200</v>
      </c>
      <c r="H189" s="2673">
        <f t="shared" si="15"/>
        <v>56.595</v>
      </c>
      <c r="I189" s="2673">
        <f>I190</f>
        <v>56.595</v>
      </c>
      <c r="J189" s="2673">
        <f>J190</f>
        <v>0</v>
      </c>
      <c r="K189" s="2673">
        <f>K190</f>
        <v>0</v>
      </c>
      <c r="L189" s="2673">
        <f>L190</f>
        <v>0</v>
      </c>
      <c r="M189" s="1070"/>
      <c r="N189" s="1070"/>
    </row>
    <row r="190" spans="1:14" ht="17.25" customHeight="1">
      <c r="A190" s="513" t="s">
        <v>420</v>
      </c>
      <c r="B190" s="520">
        <v>968</v>
      </c>
      <c r="C190" s="520">
        <v>104</v>
      </c>
      <c r="D190" s="520" t="s">
        <v>87</v>
      </c>
      <c r="E190" s="520">
        <v>598</v>
      </c>
      <c r="F190" s="520">
        <v>321</v>
      </c>
      <c r="G190" s="526">
        <v>260</v>
      </c>
      <c r="H190" s="2739">
        <f>H191</f>
        <v>56.595</v>
      </c>
      <c r="I190" s="2776">
        <f aca="true" t="shared" si="16" ref="I190:L191">I191</f>
        <v>56.595</v>
      </c>
      <c r="J190" s="2777">
        <f t="shared" si="16"/>
        <v>0</v>
      </c>
      <c r="K190" s="2777">
        <f t="shared" si="16"/>
        <v>0</v>
      </c>
      <c r="L190" s="2778">
        <f t="shared" si="16"/>
        <v>0</v>
      </c>
      <c r="M190" s="1070"/>
      <c r="N190" s="1070"/>
    </row>
    <row r="191" spans="1:14" ht="12.75">
      <c r="A191" s="514" t="s">
        <v>421</v>
      </c>
      <c r="B191" s="521">
        <v>968</v>
      </c>
      <c r="C191" s="521">
        <v>104</v>
      </c>
      <c r="D191" s="521" t="s">
        <v>87</v>
      </c>
      <c r="E191" s="521">
        <v>598</v>
      </c>
      <c r="F191" s="521">
        <v>321</v>
      </c>
      <c r="G191" s="527">
        <v>262</v>
      </c>
      <c r="H191" s="1860">
        <f>SUM(I191:L191)</f>
        <v>56.595</v>
      </c>
      <c r="I191" s="2779">
        <v>56.595</v>
      </c>
      <c r="J191" s="2779">
        <f t="shared" si="16"/>
        <v>0</v>
      </c>
      <c r="K191" s="2779">
        <f t="shared" si="16"/>
        <v>0</v>
      </c>
      <c r="L191" s="2779">
        <f t="shared" si="16"/>
        <v>0</v>
      </c>
      <c r="M191" s="1070"/>
      <c r="N191" s="1070"/>
    </row>
    <row r="192" spans="1:14" ht="12.75" hidden="1">
      <c r="A192" s="514"/>
      <c r="B192" s="521"/>
      <c r="C192" s="521"/>
      <c r="D192" s="521"/>
      <c r="E192" s="521"/>
      <c r="F192" s="527"/>
      <c r="G192" s="527"/>
      <c r="H192" s="2663"/>
      <c r="I192" s="2664"/>
      <c r="J192" s="2664"/>
      <c r="K192" s="2663"/>
      <c r="L192" s="2663"/>
      <c r="M192" s="1070"/>
      <c r="N192" s="1070"/>
    </row>
    <row r="193" spans="1:14" ht="12.75" hidden="1">
      <c r="A193" s="514"/>
      <c r="B193" s="521"/>
      <c r="C193" s="521"/>
      <c r="D193" s="521"/>
      <c r="E193" s="521"/>
      <c r="F193" s="527"/>
      <c r="G193" s="527"/>
      <c r="H193" s="2665"/>
      <c r="I193" s="2666"/>
      <c r="J193" s="2666"/>
      <c r="K193" s="2665"/>
      <c r="L193" s="2665"/>
      <c r="M193" s="1070"/>
      <c r="N193" s="1070"/>
    </row>
    <row r="194" spans="1:14" ht="12.75" hidden="1">
      <c r="A194" s="513"/>
      <c r="B194" s="520"/>
      <c r="C194" s="520"/>
      <c r="D194" s="520"/>
      <c r="E194" s="520"/>
      <c r="F194" s="526"/>
      <c r="G194" s="526"/>
      <c r="H194" s="2667"/>
      <c r="I194" s="2668"/>
      <c r="J194" s="2668"/>
      <c r="K194" s="2667"/>
      <c r="L194" s="2667"/>
      <c r="M194" s="1070"/>
      <c r="N194" s="1070"/>
    </row>
    <row r="195" spans="1:14" ht="12.75" hidden="1">
      <c r="A195" s="514"/>
      <c r="B195" s="521"/>
      <c r="C195" s="521"/>
      <c r="D195" s="521"/>
      <c r="E195" s="521"/>
      <c r="F195" s="527"/>
      <c r="G195" s="527"/>
      <c r="H195" s="2663"/>
      <c r="I195" s="2664"/>
      <c r="J195" s="2664"/>
      <c r="K195" s="2663"/>
      <c r="L195" s="2663"/>
      <c r="M195" s="1070"/>
      <c r="N195" s="1070"/>
    </row>
    <row r="196" spans="1:14" ht="12.75" hidden="1">
      <c r="A196" s="514"/>
      <c r="B196" s="521"/>
      <c r="C196" s="521"/>
      <c r="D196" s="521"/>
      <c r="E196" s="521"/>
      <c r="F196" s="527"/>
      <c r="G196" s="527"/>
      <c r="H196" s="2663"/>
      <c r="I196" s="2664"/>
      <c r="J196" s="2664"/>
      <c r="K196" s="2663"/>
      <c r="L196" s="2663"/>
      <c r="M196" s="1070"/>
      <c r="N196" s="1070"/>
    </row>
    <row r="197" spans="1:14" ht="12.75" customHeight="1" hidden="1">
      <c r="A197" s="514"/>
      <c r="B197" s="521"/>
      <c r="C197" s="521"/>
      <c r="D197" s="521"/>
      <c r="E197" s="521"/>
      <c r="F197" s="527"/>
      <c r="G197" s="527"/>
      <c r="H197" s="2663"/>
      <c r="I197" s="2664"/>
      <c r="J197" s="2664"/>
      <c r="K197" s="2663"/>
      <c r="L197" s="2663"/>
      <c r="M197" s="1070"/>
      <c r="N197" s="1070"/>
    </row>
    <row r="198" spans="1:14" ht="12.75" customHeight="1" hidden="1">
      <c r="A198" s="511"/>
      <c r="B198" s="188"/>
      <c r="C198" s="188"/>
      <c r="D198" s="188"/>
      <c r="E198" s="188"/>
      <c r="F198" s="525"/>
      <c r="G198" s="525"/>
      <c r="H198" s="2662"/>
      <c r="I198" s="2669"/>
      <c r="J198" s="2669"/>
      <c r="K198" s="2669"/>
      <c r="L198" s="2662"/>
      <c r="M198" s="1070"/>
      <c r="N198" s="1070"/>
    </row>
    <row r="199" spans="1:14" ht="12.75" customHeight="1" hidden="1">
      <c r="A199" s="513"/>
      <c r="B199" s="520"/>
      <c r="C199" s="520"/>
      <c r="D199" s="520"/>
      <c r="E199" s="520"/>
      <c r="F199" s="526"/>
      <c r="G199" s="526"/>
      <c r="H199" s="2667"/>
      <c r="I199" s="2668"/>
      <c r="J199" s="2669"/>
      <c r="K199" s="2662"/>
      <c r="L199" s="2662"/>
      <c r="M199" s="1070"/>
      <c r="N199" s="1070"/>
    </row>
    <row r="200" spans="1:14" ht="12.75" customHeight="1" hidden="1">
      <c r="A200" s="513"/>
      <c r="B200" s="520"/>
      <c r="C200" s="520"/>
      <c r="D200" s="520"/>
      <c r="E200" s="520"/>
      <c r="F200" s="526"/>
      <c r="G200" s="526"/>
      <c r="H200" s="2667"/>
      <c r="I200" s="2668"/>
      <c r="J200" s="2668"/>
      <c r="K200" s="2667"/>
      <c r="L200" s="2667"/>
      <c r="M200" s="1070"/>
      <c r="N200" s="1070"/>
    </row>
    <row r="201" spans="1:14" ht="18" customHeight="1">
      <c r="A201" s="533" t="s">
        <v>1517</v>
      </c>
      <c r="B201" s="882">
        <v>968</v>
      </c>
      <c r="C201" s="882">
        <v>104</v>
      </c>
      <c r="D201" s="882" t="s">
        <v>80</v>
      </c>
      <c r="E201" s="882">
        <v>500</v>
      </c>
      <c r="F201" s="2158">
        <v>800</v>
      </c>
      <c r="G201" s="2158"/>
      <c r="H201" s="873">
        <f>SUM(I201:L201)</f>
        <v>30.6</v>
      </c>
      <c r="I201" s="2159">
        <f>I202+I205</f>
        <v>10</v>
      </c>
      <c r="J201" s="2159">
        <f>J202+J205</f>
        <v>5</v>
      </c>
      <c r="K201" s="2159">
        <f>K202+K205</f>
        <v>10.6</v>
      </c>
      <c r="L201" s="2159">
        <f>L202+L205</f>
        <v>5</v>
      </c>
      <c r="M201" s="1070"/>
      <c r="N201" s="1070"/>
    </row>
    <row r="202" spans="1:14" ht="12.75" customHeight="1">
      <c r="A202" s="1330" t="s">
        <v>1353</v>
      </c>
      <c r="B202" s="1337">
        <v>968</v>
      </c>
      <c r="C202" s="1337">
        <v>104</v>
      </c>
      <c r="D202" s="1337" t="s">
        <v>80</v>
      </c>
      <c r="E202" s="1337">
        <v>500</v>
      </c>
      <c r="F202" s="1331">
        <v>851</v>
      </c>
      <c r="G202" s="2165"/>
      <c r="H202" s="1338">
        <f aca="true" t="shared" si="17" ref="H202:L206">H203</f>
        <v>20.6</v>
      </c>
      <c r="I202" s="1338">
        <f t="shared" si="17"/>
        <v>0</v>
      </c>
      <c r="J202" s="1338">
        <f t="shared" si="17"/>
        <v>5</v>
      </c>
      <c r="K202" s="1338">
        <f t="shared" si="17"/>
        <v>10.6</v>
      </c>
      <c r="L202" s="1338">
        <f t="shared" si="17"/>
        <v>5</v>
      </c>
      <c r="M202" s="1070"/>
      <c r="N202" s="1070"/>
    </row>
    <row r="203" spans="1:14" ht="12.75" customHeight="1">
      <c r="A203" s="511" t="s">
        <v>414</v>
      </c>
      <c r="B203" s="188">
        <v>968</v>
      </c>
      <c r="C203" s="188">
        <v>104</v>
      </c>
      <c r="D203" s="188" t="s">
        <v>87</v>
      </c>
      <c r="E203" s="188">
        <v>500</v>
      </c>
      <c r="F203" s="525">
        <v>851</v>
      </c>
      <c r="G203" s="525">
        <v>200</v>
      </c>
      <c r="H203" s="2672">
        <f t="shared" si="17"/>
        <v>20.6</v>
      </c>
      <c r="I203" s="2672">
        <f t="shared" si="17"/>
        <v>0</v>
      </c>
      <c r="J203" s="2672">
        <f t="shared" si="17"/>
        <v>5</v>
      </c>
      <c r="K203" s="2672">
        <f t="shared" si="17"/>
        <v>10.6</v>
      </c>
      <c r="L203" s="2672">
        <f t="shared" si="17"/>
        <v>5</v>
      </c>
      <c r="M203" s="1070"/>
      <c r="N203" s="1070"/>
    </row>
    <row r="204" spans="1:14" ht="12.75" customHeight="1">
      <c r="A204" s="513" t="s">
        <v>305</v>
      </c>
      <c r="B204" s="520">
        <v>968</v>
      </c>
      <c r="C204" s="520">
        <v>104</v>
      </c>
      <c r="D204" s="520" t="s">
        <v>87</v>
      </c>
      <c r="E204" s="520">
        <v>500</v>
      </c>
      <c r="F204" s="526">
        <v>851</v>
      </c>
      <c r="G204" s="526">
        <v>290</v>
      </c>
      <c r="H204" s="2673">
        <f>SUM(I204:L204)</f>
        <v>20.6</v>
      </c>
      <c r="I204" s="2674">
        <f>7.2-1-6.2</f>
        <v>0</v>
      </c>
      <c r="J204" s="2674">
        <v>5</v>
      </c>
      <c r="K204" s="2673">
        <v>10.6</v>
      </c>
      <c r="L204" s="2673">
        <v>5</v>
      </c>
      <c r="M204" s="1070"/>
      <c r="N204" s="1070"/>
    </row>
    <row r="205" spans="1:14" ht="12.75" customHeight="1">
      <c r="A205" s="1330" t="s">
        <v>1352</v>
      </c>
      <c r="B205" s="1337">
        <v>968</v>
      </c>
      <c r="C205" s="1337">
        <v>104</v>
      </c>
      <c r="D205" s="1337" t="s">
        <v>80</v>
      </c>
      <c r="E205" s="1337">
        <v>500</v>
      </c>
      <c r="F205" s="1331">
        <v>852</v>
      </c>
      <c r="G205" s="2165"/>
      <c r="H205" s="1338">
        <f t="shared" si="17"/>
        <v>10</v>
      </c>
      <c r="I205" s="1338">
        <f t="shared" si="17"/>
        <v>10</v>
      </c>
      <c r="J205" s="1338">
        <f t="shared" si="17"/>
        <v>0</v>
      </c>
      <c r="K205" s="1338">
        <f t="shared" si="17"/>
        <v>0</v>
      </c>
      <c r="L205" s="1338">
        <f t="shared" si="17"/>
        <v>0</v>
      </c>
      <c r="M205" s="1070"/>
      <c r="N205" s="1070"/>
    </row>
    <row r="206" spans="1:14" ht="12.75" customHeight="1">
      <c r="A206" s="511" t="s">
        <v>414</v>
      </c>
      <c r="B206" s="188">
        <v>968</v>
      </c>
      <c r="C206" s="188">
        <v>104</v>
      </c>
      <c r="D206" s="188" t="s">
        <v>87</v>
      </c>
      <c r="E206" s="188">
        <v>500</v>
      </c>
      <c r="F206" s="525">
        <v>852</v>
      </c>
      <c r="G206" s="525">
        <v>200</v>
      </c>
      <c r="H206" s="2672">
        <f t="shared" si="17"/>
        <v>10</v>
      </c>
      <c r="I206" s="2672">
        <f t="shared" si="17"/>
        <v>10</v>
      </c>
      <c r="J206" s="2672">
        <f t="shared" si="17"/>
        <v>0</v>
      </c>
      <c r="K206" s="2672">
        <f t="shared" si="17"/>
        <v>0</v>
      </c>
      <c r="L206" s="2672">
        <f t="shared" si="17"/>
        <v>0</v>
      </c>
      <c r="M206" s="1070"/>
      <c r="N206" s="1070"/>
    </row>
    <row r="207" spans="1:14" ht="12.75" customHeight="1">
      <c r="A207" s="513" t="s">
        <v>305</v>
      </c>
      <c r="B207" s="520">
        <v>968</v>
      </c>
      <c r="C207" s="520">
        <v>104</v>
      </c>
      <c r="D207" s="520" t="s">
        <v>87</v>
      </c>
      <c r="E207" s="520">
        <v>500</v>
      </c>
      <c r="F207" s="526">
        <v>852</v>
      </c>
      <c r="G207" s="526">
        <v>290</v>
      </c>
      <c r="H207" s="2673">
        <f>SUM(I207:L207)</f>
        <v>10</v>
      </c>
      <c r="I207" s="2674">
        <v>10</v>
      </c>
      <c r="J207" s="2674">
        <v>0</v>
      </c>
      <c r="K207" s="2673">
        <v>0</v>
      </c>
      <c r="L207" s="2673">
        <v>0</v>
      </c>
      <c r="M207" s="1070"/>
      <c r="N207" s="1070"/>
    </row>
    <row r="208" spans="1:14" ht="39.75" customHeight="1">
      <c r="A208" s="533" t="s">
        <v>1666</v>
      </c>
      <c r="B208" s="198">
        <v>968</v>
      </c>
      <c r="C208" s="198">
        <v>104</v>
      </c>
      <c r="D208" s="198" t="s">
        <v>1667</v>
      </c>
      <c r="E208" s="198"/>
      <c r="F208" s="528"/>
      <c r="G208" s="992"/>
      <c r="H208" s="884">
        <f>H210</f>
        <v>5.6</v>
      </c>
      <c r="I208" s="1011">
        <f aca="true" t="shared" si="18" ref="I208:L209">I209</f>
        <v>0</v>
      </c>
      <c r="J208" s="1011">
        <f t="shared" si="18"/>
        <v>5.6</v>
      </c>
      <c r="K208" s="1011">
        <f t="shared" si="18"/>
        <v>0</v>
      </c>
      <c r="L208" s="884">
        <f t="shared" si="18"/>
        <v>0</v>
      </c>
      <c r="M208" s="1070"/>
      <c r="N208" s="1070"/>
    </row>
    <row r="209" spans="1:14" ht="18" customHeight="1">
      <c r="A209" s="533" t="s">
        <v>1514</v>
      </c>
      <c r="B209" s="882">
        <v>968</v>
      </c>
      <c r="C209" s="882">
        <v>104</v>
      </c>
      <c r="D209" s="882" t="s">
        <v>1667</v>
      </c>
      <c r="E209" s="882">
        <v>598</v>
      </c>
      <c r="F209" s="882">
        <v>200</v>
      </c>
      <c r="G209" s="1313"/>
      <c r="H209" s="873">
        <f>SUM(I209:L209)</f>
        <v>5.6</v>
      </c>
      <c r="I209" s="2159">
        <f t="shared" si="18"/>
        <v>0</v>
      </c>
      <c r="J209" s="2159">
        <f t="shared" si="18"/>
        <v>5.6</v>
      </c>
      <c r="K209" s="2159">
        <f t="shared" si="18"/>
        <v>0</v>
      </c>
      <c r="L209" s="873">
        <f t="shared" si="18"/>
        <v>0</v>
      </c>
      <c r="M209" s="1070"/>
      <c r="N209" s="1070"/>
    </row>
    <row r="210" spans="1:14" ht="15" customHeight="1">
      <c r="A210" s="1330" t="s">
        <v>1332</v>
      </c>
      <c r="B210" s="1337">
        <v>968</v>
      </c>
      <c r="C210" s="1337">
        <v>104</v>
      </c>
      <c r="D210" s="1337" t="s">
        <v>1667</v>
      </c>
      <c r="E210" s="1337">
        <v>598</v>
      </c>
      <c r="F210" s="1337">
        <v>244</v>
      </c>
      <c r="G210" s="1313"/>
      <c r="H210" s="1338">
        <f>H214+H217</f>
        <v>5.6</v>
      </c>
      <c r="I210" s="1338">
        <f>I214+I217</f>
        <v>0</v>
      </c>
      <c r="J210" s="1338">
        <f>J214+J217</f>
        <v>5.6</v>
      </c>
      <c r="K210" s="1338">
        <f>K214+K217</f>
        <v>0</v>
      </c>
      <c r="L210" s="1338">
        <f>L214+L217</f>
        <v>0</v>
      </c>
      <c r="M210" s="1070"/>
      <c r="N210" s="1070"/>
    </row>
    <row r="211" spans="1:14" ht="16.5" customHeight="1" hidden="1">
      <c r="A211" s="511" t="s">
        <v>414</v>
      </c>
      <c r="B211" s="188">
        <v>968</v>
      </c>
      <c r="C211" s="188">
        <v>104</v>
      </c>
      <c r="D211" s="188" t="s">
        <v>86</v>
      </c>
      <c r="E211" s="188">
        <v>500</v>
      </c>
      <c r="F211" s="188">
        <v>500</v>
      </c>
      <c r="G211" s="525">
        <v>200</v>
      </c>
      <c r="H211" s="1861">
        <f aca="true" t="shared" si="19" ref="H211:L212">H212</f>
        <v>0</v>
      </c>
      <c r="I211" s="1861">
        <f t="shared" si="19"/>
        <v>0</v>
      </c>
      <c r="J211" s="1862">
        <f t="shared" si="19"/>
        <v>0</v>
      </c>
      <c r="K211" s="1861">
        <f t="shared" si="19"/>
        <v>0</v>
      </c>
      <c r="L211" s="1861">
        <f t="shared" si="19"/>
        <v>0</v>
      </c>
      <c r="M211" s="1070"/>
      <c r="N211" s="1070"/>
    </row>
    <row r="212" spans="1:14" ht="12.75" hidden="1">
      <c r="A212" s="513" t="s">
        <v>415</v>
      </c>
      <c r="B212" s="520">
        <v>968</v>
      </c>
      <c r="C212" s="520">
        <v>104</v>
      </c>
      <c r="D212" s="520" t="s">
        <v>86</v>
      </c>
      <c r="E212" s="520">
        <v>598</v>
      </c>
      <c r="F212" s="520">
        <v>598</v>
      </c>
      <c r="G212" s="526">
        <v>220</v>
      </c>
      <c r="H212" s="2673">
        <f t="shared" si="19"/>
        <v>0</v>
      </c>
      <c r="I212" s="2673">
        <f t="shared" si="19"/>
        <v>0</v>
      </c>
      <c r="J212" s="2674">
        <f t="shared" si="19"/>
        <v>0</v>
      </c>
      <c r="K212" s="2673">
        <f t="shared" si="19"/>
        <v>0</v>
      </c>
      <c r="L212" s="2673">
        <f t="shared" si="19"/>
        <v>0</v>
      </c>
      <c r="M212" s="1070"/>
      <c r="N212" s="1070"/>
    </row>
    <row r="213" spans="1:14" ht="12.75" hidden="1">
      <c r="A213" s="514" t="s">
        <v>417</v>
      </c>
      <c r="B213" s="521">
        <v>968</v>
      </c>
      <c r="C213" s="521">
        <v>104</v>
      </c>
      <c r="D213" s="521" t="s">
        <v>86</v>
      </c>
      <c r="E213" s="521">
        <v>598</v>
      </c>
      <c r="F213" s="521">
        <v>598</v>
      </c>
      <c r="G213" s="527">
        <v>226</v>
      </c>
      <c r="H213" s="2673">
        <f>SUM(I213:L213)</f>
        <v>0</v>
      </c>
      <c r="I213" s="2674">
        <f>20-20</f>
        <v>0</v>
      </c>
      <c r="J213" s="2674">
        <v>0</v>
      </c>
      <c r="K213" s="2673">
        <v>0</v>
      </c>
      <c r="L213" s="2673">
        <v>0</v>
      </c>
      <c r="M213" s="1070"/>
      <c r="N213" s="1070"/>
    </row>
    <row r="214" spans="1:14" ht="12.75">
      <c r="A214" s="990" t="s">
        <v>414</v>
      </c>
      <c r="B214" s="188">
        <v>968</v>
      </c>
      <c r="C214" s="188">
        <v>104</v>
      </c>
      <c r="D214" s="188" t="s">
        <v>1668</v>
      </c>
      <c r="E214" s="188">
        <v>598</v>
      </c>
      <c r="F214" s="188">
        <v>244</v>
      </c>
      <c r="G214" s="992">
        <v>200</v>
      </c>
      <c r="H214" s="2673">
        <f>SUM(I214:L214)</f>
        <v>5.6</v>
      </c>
      <c r="I214" s="2674">
        <f aca="true" t="shared" si="20" ref="I214:L215">I215</f>
        <v>0</v>
      </c>
      <c r="J214" s="2674">
        <f t="shared" si="20"/>
        <v>5.6</v>
      </c>
      <c r="K214" s="2674">
        <f t="shared" si="20"/>
        <v>0</v>
      </c>
      <c r="L214" s="2673">
        <f t="shared" si="20"/>
        <v>0</v>
      </c>
      <c r="M214" s="1070"/>
      <c r="N214" s="1070"/>
    </row>
    <row r="215" spans="1:14" ht="12.75">
      <c r="A215" s="513" t="s">
        <v>415</v>
      </c>
      <c r="B215" s="521">
        <v>968</v>
      </c>
      <c r="C215" s="521">
        <v>104</v>
      </c>
      <c r="D215" s="521" t="s">
        <v>1668</v>
      </c>
      <c r="E215" s="521">
        <v>598</v>
      </c>
      <c r="F215" s="521">
        <v>244</v>
      </c>
      <c r="G215" s="526">
        <v>220</v>
      </c>
      <c r="H215" s="2673">
        <f>SUM(I215:L215)</f>
        <v>5.6</v>
      </c>
      <c r="I215" s="2674">
        <f t="shared" si="20"/>
        <v>0</v>
      </c>
      <c r="J215" s="2674">
        <f t="shared" si="20"/>
        <v>5.6</v>
      </c>
      <c r="K215" s="2674">
        <f t="shared" si="20"/>
        <v>0</v>
      </c>
      <c r="L215" s="2673">
        <f t="shared" si="20"/>
        <v>0</v>
      </c>
      <c r="M215" s="1070"/>
      <c r="N215" s="1070"/>
    </row>
    <row r="216" spans="1:14" ht="12.75">
      <c r="A216" s="514" t="s">
        <v>417</v>
      </c>
      <c r="B216" s="521">
        <v>968</v>
      </c>
      <c r="C216" s="521">
        <v>104</v>
      </c>
      <c r="D216" s="521" t="s">
        <v>1668</v>
      </c>
      <c r="E216" s="521">
        <v>598</v>
      </c>
      <c r="F216" s="521">
        <v>244</v>
      </c>
      <c r="G216" s="527">
        <v>226</v>
      </c>
      <c r="H216" s="2673">
        <f>SUM(I216:L216)</f>
        <v>5.6</v>
      </c>
      <c r="I216" s="2674">
        <f>5-5</f>
        <v>0</v>
      </c>
      <c r="J216" s="2674">
        <v>5.6</v>
      </c>
      <c r="K216" s="2673">
        <v>0</v>
      </c>
      <c r="L216" s="2673">
        <v>0</v>
      </c>
      <c r="M216" s="1070"/>
      <c r="N216" s="1070"/>
    </row>
    <row r="217" spans="1:14" ht="12.75" hidden="1">
      <c r="A217" s="511" t="s">
        <v>418</v>
      </c>
      <c r="B217" s="188">
        <v>968</v>
      </c>
      <c r="C217" s="188">
        <v>104</v>
      </c>
      <c r="D217" s="188" t="s">
        <v>86</v>
      </c>
      <c r="E217" s="188">
        <v>598</v>
      </c>
      <c r="F217" s="188">
        <v>598</v>
      </c>
      <c r="G217" s="525">
        <v>300</v>
      </c>
      <c r="H217" s="2662">
        <f>SUM(H218:H219)</f>
        <v>0</v>
      </c>
      <c r="I217" s="2669">
        <f>SUM(I218:I219)</f>
        <v>0</v>
      </c>
      <c r="J217" s="2669">
        <f>SUM(J218:J219)</f>
        <v>0</v>
      </c>
      <c r="K217" s="2662">
        <f>SUM(K218:K219)</f>
        <v>0</v>
      </c>
      <c r="L217" s="2662">
        <f>SUM(L218:L219)</f>
        <v>0</v>
      </c>
      <c r="M217" s="1070"/>
      <c r="N217" s="1070"/>
    </row>
    <row r="218" spans="1:14" ht="12.75" hidden="1">
      <c r="A218" s="514" t="s">
        <v>306</v>
      </c>
      <c r="B218" s="521">
        <v>968</v>
      </c>
      <c r="C218" s="521">
        <v>104</v>
      </c>
      <c r="D218" s="521" t="s">
        <v>86</v>
      </c>
      <c r="E218" s="521">
        <v>598</v>
      </c>
      <c r="F218" s="521">
        <v>598</v>
      </c>
      <c r="G218" s="527">
        <v>310</v>
      </c>
      <c r="H218" s="2663">
        <f>SUM(I218:L218)</f>
        <v>0</v>
      </c>
      <c r="I218" s="2664">
        <f>25-25</f>
        <v>0</v>
      </c>
      <c r="J218" s="2664">
        <v>0</v>
      </c>
      <c r="K218" s="2663">
        <v>0</v>
      </c>
      <c r="L218" s="2663">
        <v>0</v>
      </c>
      <c r="M218" s="1070"/>
      <c r="N218" s="1070"/>
    </row>
    <row r="219" spans="1:14" ht="15" customHeight="1" hidden="1">
      <c r="A219" s="514" t="s">
        <v>307</v>
      </c>
      <c r="B219" s="521">
        <v>968</v>
      </c>
      <c r="C219" s="521">
        <v>104</v>
      </c>
      <c r="D219" s="521" t="s">
        <v>86</v>
      </c>
      <c r="E219" s="521">
        <v>598</v>
      </c>
      <c r="F219" s="521">
        <v>598</v>
      </c>
      <c r="G219" s="527">
        <v>340</v>
      </c>
      <c r="H219" s="2663">
        <f>SUM(I219:L219)</f>
        <v>0</v>
      </c>
      <c r="I219" s="2664">
        <v>0</v>
      </c>
      <c r="J219" s="2664">
        <v>0</v>
      </c>
      <c r="K219" s="2663">
        <v>0</v>
      </c>
      <c r="L219" s="2663">
        <v>0</v>
      </c>
      <c r="M219" s="1070"/>
      <c r="N219" s="1070"/>
    </row>
    <row r="220" spans="1:14" ht="16.5" customHeight="1">
      <c r="A220" s="993" t="s">
        <v>40</v>
      </c>
      <c r="B220" s="994">
        <v>968</v>
      </c>
      <c r="C220" s="994">
        <v>111</v>
      </c>
      <c r="D220" s="994"/>
      <c r="E220" s="994"/>
      <c r="F220" s="995"/>
      <c r="G220" s="995"/>
      <c r="H220" s="2771">
        <f>SUM(I220:L220)</f>
        <v>3659.788</v>
      </c>
      <c r="I220" s="2770">
        <f aca="true" t="shared" si="21" ref="H220:L224">I221</f>
        <v>473.33299999999997</v>
      </c>
      <c r="J220" s="2770">
        <f t="shared" si="21"/>
        <v>186.45499999999998</v>
      </c>
      <c r="K220" s="2771">
        <f t="shared" si="21"/>
        <v>0</v>
      </c>
      <c r="L220" s="2771">
        <f>L221</f>
        <v>3000</v>
      </c>
      <c r="M220" s="1070"/>
      <c r="N220" s="1070"/>
    </row>
    <row r="221" spans="1:14" ht="14.25" customHeight="1">
      <c r="A221" s="886" t="s">
        <v>41</v>
      </c>
      <c r="B221" s="881">
        <v>968</v>
      </c>
      <c r="C221" s="881">
        <v>111</v>
      </c>
      <c r="D221" s="881" t="s">
        <v>43</v>
      </c>
      <c r="E221" s="881"/>
      <c r="F221" s="883"/>
      <c r="G221" s="883"/>
      <c r="H221" s="884">
        <f>H223</f>
        <v>3659.788</v>
      </c>
      <c r="I221" s="1011">
        <f>I222</f>
        <v>473.33299999999997</v>
      </c>
      <c r="J221" s="1011">
        <f t="shared" si="21"/>
        <v>186.45499999999998</v>
      </c>
      <c r="K221" s="1011">
        <f t="shared" si="21"/>
        <v>0</v>
      </c>
      <c r="L221" s="884">
        <f t="shared" si="21"/>
        <v>3000</v>
      </c>
      <c r="M221" s="1070"/>
      <c r="N221" s="1070"/>
    </row>
    <row r="222" spans="1:14" ht="14.25" customHeight="1">
      <c r="A222" s="533" t="s">
        <v>1517</v>
      </c>
      <c r="B222" s="882">
        <v>968</v>
      </c>
      <c r="C222" s="882">
        <v>111</v>
      </c>
      <c r="D222" s="882" t="s">
        <v>43</v>
      </c>
      <c r="E222" s="882">
        <v>13</v>
      </c>
      <c r="F222" s="2158">
        <v>800</v>
      </c>
      <c r="G222" s="2158"/>
      <c r="H222" s="873">
        <f>SUM(I222:L222)</f>
        <v>3659.788</v>
      </c>
      <c r="I222" s="2159">
        <f>I223</f>
        <v>473.33299999999997</v>
      </c>
      <c r="J222" s="2159">
        <f>J223</f>
        <v>186.45499999999998</v>
      </c>
      <c r="K222" s="2159">
        <f>K223</f>
        <v>0</v>
      </c>
      <c r="L222" s="873">
        <f>L223</f>
        <v>3000</v>
      </c>
      <c r="M222" s="1070"/>
      <c r="N222" s="1070"/>
    </row>
    <row r="223" spans="1:14" ht="13.5" customHeight="1">
      <c r="A223" s="2164" t="s">
        <v>1250</v>
      </c>
      <c r="B223" s="1337">
        <v>968</v>
      </c>
      <c r="C223" s="1337">
        <v>111</v>
      </c>
      <c r="D223" s="1337" t="s">
        <v>43</v>
      </c>
      <c r="E223" s="1337">
        <v>13</v>
      </c>
      <c r="F223" s="1331">
        <v>870</v>
      </c>
      <c r="G223" s="1331"/>
      <c r="H223" s="1338">
        <f t="shared" si="21"/>
        <v>3659.788</v>
      </c>
      <c r="I223" s="1339">
        <f t="shared" si="21"/>
        <v>473.33299999999997</v>
      </c>
      <c r="J223" s="1339">
        <f t="shared" si="21"/>
        <v>186.45499999999998</v>
      </c>
      <c r="K223" s="1338">
        <f t="shared" si="21"/>
        <v>0</v>
      </c>
      <c r="L223" s="1338">
        <f>L224</f>
        <v>3000</v>
      </c>
      <c r="M223" s="1070"/>
      <c r="N223" s="1070"/>
    </row>
    <row r="224" spans="1:14" ht="14.25" customHeight="1">
      <c r="A224" s="990" t="s">
        <v>414</v>
      </c>
      <c r="B224" s="991">
        <v>968</v>
      </c>
      <c r="C224" s="991">
        <v>111</v>
      </c>
      <c r="D224" s="991" t="s">
        <v>43</v>
      </c>
      <c r="E224" s="991">
        <v>13</v>
      </c>
      <c r="F224" s="992">
        <v>870</v>
      </c>
      <c r="G224" s="992">
        <v>200</v>
      </c>
      <c r="H224" s="2752">
        <f t="shared" si="21"/>
        <v>3659.788</v>
      </c>
      <c r="I224" s="2765">
        <f t="shared" si="21"/>
        <v>473.33299999999997</v>
      </c>
      <c r="J224" s="2765">
        <f t="shared" si="21"/>
        <v>186.45499999999998</v>
      </c>
      <c r="K224" s="2752">
        <f t="shared" si="21"/>
        <v>0</v>
      </c>
      <c r="L224" s="2752">
        <f>L225</f>
        <v>3000</v>
      </c>
      <c r="M224" s="1070"/>
      <c r="N224" s="1070"/>
    </row>
    <row r="225" spans="1:14" ht="14.25" customHeight="1">
      <c r="A225" s="513" t="s">
        <v>305</v>
      </c>
      <c r="B225" s="520">
        <v>968</v>
      </c>
      <c r="C225" s="520">
        <v>111</v>
      </c>
      <c r="D225" s="520" t="s">
        <v>43</v>
      </c>
      <c r="E225" s="520">
        <v>13</v>
      </c>
      <c r="F225" s="526">
        <v>870</v>
      </c>
      <c r="G225" s="526">
        <v>290</v>
      </c>
      <c r="H225" s="2740">
        <f>SUM(I225:L225)</f>
        <v>3659.788</v>
      </c>
      <c r="I225" s="2739">
        <f>1000-526.667</f>
        <v>473.33299999999997</v>
      </c>
      <c r="J225" s="2739">
        <f>36.16+56.595+0.3+93.4</f>
        <v>186.45499999999998</v>
      </c>
      <c r="K225" s="2740">
        <v>0</v>
      </c>
      <c r="L225" s="2740">
        <v>3000</v>
      </c>
      <c r="M225" s="1070"/>
      <c r="N225" s="1070"/>
    </row>
    <row r="226" spans="1:14" ht="18.75" customHeight="1">
      <c r="A226" s="534" t="s">
        <v>498</v>
      </c>
      <c r="B226" s="519">
        <v>968</v>
      </c>
      <c r="C226" s="519">
        <v>113</v>
      </c>
      <c r="D226" s="519"/>
      <c r="E226" s="519"/>
      <c r="F226" s="524"/>
      <c r="G226" s="524"/>
      <c r="H226" s="2771">
        <f>SUM(I226:L226)</f>
        <v>1837.3899999999999</v>
      </c>
      <c r="I226" s="2770">
        <f>I227+I240+I245+I250+I255+I262+I267+I274</f>
        <v>538.96</v>
      </c>
      <c r="J226" s="2770">
        <f>J227+J240+J245+J250+J255+J262+J267+J274</f>
        <v>502.81</v>
      </c>
      <c r="K226" s="2770">
        <f>K227+K240+K245+K250+K255+K262+K267+K274</f>
        <v>402.81</v>
      </c>
      <c r="L226" s="2770">
        <f>L227+L240+L245+L250+L255+L262+L267+L274</f>
        <v>392.81</v>
      </c>
      <c r="M226" s="1070"/>
      <c r="N226" s="1070"/>
    </row>
    <row r="227" spans="1:14" ht="27" customHeight="1">
      <c r="A227" s="533" t="s">
        <v>1267</v>
      </c>
      <c r="B227" s="198">
        <v>968</v>
      </c>
      <c r="C227" s="198">
        <v>113</v>
      </c>
      <c r="D227" s="198" t="s">
        <v>1266</v>
      </c>
      <c r="E227" s="198"/>
      <c r="F227" s="528"/>
      <c r="G227" s="528"/>
      <c r="H227" s="884">
        <f>H229</f>
        <v>109.65</v>
      </c>
      <c r="I227" s="1011">
        <f aca="true" t="shared" si="22" ref="I227:L228">I228</f>
        <v>109.65</v>
      </c>
      <c r="J227" s="1011">
        <f t="shared" si="22"/>
        <v>0</v>
      </c>
      <c r="K227" s="1011">
        <f t="shared" si="22"/>
        <v>0</v>
      </c>
      <c r="L227" s="1011">
        <f t="shared" si="22"/>
        <v>0</v>
      </c>
      <c r="M227" s="1070"/>
      <c r="N227" s="1070"/>
    </row>
    <row r="228" spans="1:14" ht="17.25" customHeight="1">
      <c r="A228" s="533" t="s">
        <v>1514</v>
      </c>
      <c r="B228" s="1337">
        <v>968</v>
      </c>
      <c r="C228" s="1337">
        <v>113</v>
      </c>
      <c r="D228" s="1337" t="s">
        <v>1266</v>
      </c>
      <c r="E228" s="1337">
        <v>500</v>
      </c>
      <c r="F228" s="1331">
        <v>200</v>
      </c>
      <c r="G228" s="528"/>
      <c r="H228" s="884">
        <f>SUM(I228:L228)</f>
        <v>109.65</v>
      </c>
      <c r="I228" s="1011">
        <f t="shared" si="22"/>
        <v>109.65</v>
      </c>
      <c r="J228" s="1011">
        <f t="shared" si="22"/>
        <v>0</v>
      </c>
      <c r="K228" s="1011">
        <f t="shared" si="22"/>
        <v>0</v>
      </c>
      <c r="L228" s="884">
        <f t="shared" si="22"/>
        <v>0</v>
      </c>
      <c r="M228" s="1070"/>
      <c r="N228" s="1070"/>
    </row>
    <row r="229" spans="1:14" ht="12.75" customHeight="1">
      <c r="A229" s="1330" t="s">
        <v>1332</v>
      </c>
      <c r="B229" s="1337">
        <v>968</v>
      </c>
      <c r="C229" s="1337">
        <v>113</v>
      </c>
      <c r="D229" s="1337" t="s">
        <v>1266</v>
      </c>
      <c r="E229" s="1337">
        <v>500</v>
      </c>
      <c r="F229" s="1331">
        <v>244</v>
      </c>
      <c r="G229" s="1331"/>
      <c r="H229" s="1338">
        <f aca="true" t="shared" si="23" ref="H229:L230">H230</f>
        <v>109.65</v>
      </c>
      <c r="I229" s="1339">
        <f t="shared" si="23"/>
        <v>109.65</v>
      </c>
      <c r="J229" s="1339">
        <f t="shared" si="23"/>
        <v>0</v>
      </c>
      <c r="K229" s="1338">
        <f t="shared" si="23"/>
        <v>0</v>
      </c>
      <c r="L229" s="1338">
        <f t="shared" si="23"/>
        <v>0</v>
      </c>
      <c r="M229" s="1070"/>
      <c r="N229" s="1070"/>
    </row>
    <row r="230" spans="1:14" ht="12.75" customHeight="1">
      <c r="A230" s="511" t="s">
        <v>414</v>
      </c>
      <c r="B230" s="188">
        <v>968</v>
      </c>
      <c r="C230" s="188">
        <v>113</v>
      </c>
      <c r="D230" s="188" t="s">
        <v>1266</v>
      </c>
      <c r="E230" s="188">
        <v>500</v>
      </c>
      <c r="F230" s="525">
        <v>244</v>
      </c>
      <c r="G230" s="525">
        <v>200</v>
      </c>
      <c r="H230" s="1861">
        <f t="shared" si="23"/>
        <v>109.65</v>
      </c>
      <c r="I230" s="1862">
        <f t="shared" si="23"/>
        <v>109.65</v>
      </c>
      <c r="J230" s="1862">
        <f t="shared" si="23"/>
        <v>0</v>
      </c>
      <c r="K230" s="1861">
        <f t="shared" si="23"/>
        <v>0</v>
      </c>
      <c r="L230" s="1861">
        <f t="shared" si="23"/>
        <v>0</v>
      </c>
      <c r="M230" s="1070"/>
      <c r="N230" s="1070"/>
    </row>
    <row r="231" spans="1:14" ht="13.5" customHeight="1">
      <c r="A231" s="514" t="s">
        <v>417</v>
      </c>
      <c r="B231" s="521">
        <v>968</v>
      </c>
      <c r="C231" s="521">
        <v>113</v>
      </c>
      <c r="D231" s="521" t="s">
        <v>1266</v>
      </c>
      <c r="E231" s="521">
        <v>500</v>
      </c>
      <c r="F231" s="527">
        <v>244</v>
      </c>
      <c r="G231" s="527">
        <v>226</v>
      </c>
      <c r="H231" s="1859">
        <f>SUM(I231:L231)</f>
        <v>109.65</v>
      </c>
      <c r="I231" s="1860">
        <v>109.65</v>
      </c>
      <c r="J231" s="1860">
        <v>0</v>
      </c>
      <c r="K231" s="1859">
        <v>0</v>
      </c>
      <c r="L231" s="1859">
        <v>0</v>
      </c>
      <c r="M231" s="1070"/>
      <c r="N231" s="1070"/>
    </row>
    <row r="232" spans="1:14" ht="51.75" customHeight="1" hidden="1">
      <c r="A232" s="533" t="s">
        <v>502</v>
      </c>
      <c r="B232" s="198">
        <v>968</v>
      </c>
      <c r="C232" s="198">
        <v>113</v>
      </c>
      <c r="D232" s="198" t="s">
        <v>301</v>
      </c>
      <c r="E232" s="198"/>
      <c r="F232" s="528"/>
      <c r="G232" s="528"/>
      <c r="H232" s="2681">
        <f>H233+H237</f>
        <v>0</v>
      </c>
      <c r="I232" s="2681">
        <f>I236</f>
        <v>0</v>
      </c>
      <c r="J232" s="2681">
        <f>J236</f>
        <v>0</v>
      </c>
      <c r="K232" s="2681">
        <f>K236</f>
        <v>0</v>
      </c>
      <c r="L232" s="2681">
        <f>L236</f>
        <v>0</v>
      </c>
      <c r="M232" s="1070"/>
      <c r="N232" s="1070"/>
    </row>
    <row r="233" spans="1:14" ht="12.75" hidden="1">
      <c r="A233" s="533" t="s">
        <v>503</v>
      </c>
      <c r="B233" s="188">
        <v>968</v>
      </c>
      <c r="C233" s="188">
        <v>113</v>
      </c>
      <c r="D233" s="188" t="s">
        <v>301</v>
      </c>
      <c r="E233" s="188">
        <v>500</v>
      </c>
      <c r="F233" s="525"/>
      <c r="G233" s="525"/>
      <c r="H233" s="2690">
        <f aca="true" t="shared" si="24" ref="H233:L234">H234</f>
        <v>0</v>
      </c>
      <c r="I233" s="2691">
        <f t="shared" si="24"/>
        <v>0</v>
      </c>
      <c r="J233" s="2691">
        <f t="shared" si="24"/>
        <v>0</v>
      </c>
      <c r="K233" s="2690">
        <f t="shared" si="24"/>
        <v>0</v>
      </c>
      <c r="L233" s="2690">
        <f t="shared" si="24"/>
        <v>0</v>
      </c>
      <c r="M233" s="1070"/>
      <c r="N233" s="1070"/>
    </row>
    <row r="234" spans="1:14" ht="12.75" hidden="1">
      <c r="A234" s="511" t="s">
        <v>414</v>
      </c>
      <c r="B234" s="188">
        <v>968</v>
      </c>
      <c r="C234" s="188">
        <v>113</v>
      </c>
      <c r="D234" s="188" t="s">
        <v>301</v>
      </c>
      <c r="E234" s="188">
        <v>500</v>
      </c>
      <c r="F234" s="525"/>
      <c r="G234" s="525">
        <v>200</v>
      </c>
      <c r="H234" s="2690">
        <f t="shared" si="24"/>
        <v>0</v>
      </c>
      <c r="I234" s="2691">
        <f t="shared" si="24"/>
        <v>0</v>
      </c>
      <c r="J234" s="2691">
        <f t="shared" si="24"/>
        <v>0</v>
      </c>
      <c r="K234" s="2690">
        <f t="shared" si="24"/>
        <v>0</v>
      </c>
      <c r="L234" s="2690">
        <f t="shared" si="24"/>
        <v>0</v>
      </c>
      <c r="M234" s="1070"/>
      <c r="N234" s="1070"/>
    </row>
    <row r="235" spans="1:14" ht="12.75" hidden="1">
      <c r="A235" s="514" t="s">
        <v>417</v>
      </c>
      <c r="B235" s="521">
        <v>968</v>
      </c>
      <c r="C235" s="521">
        <v>113</v>
      </c>
      <c r="D235" s="521" t="s">
        <v>301</v>
      </c>
      <c r="E235" s="521">
        <v>500</v>
      </c>
      <c r="F235" s="527"/>
      <c r="G235" s="527">
        <v>226</v>
      </c>
      <c r="H235" s="2692">
        <f>SUM(I235:L235)</f>
        <v>0</v>
      </c>
      <c r="I235" s="2693">
        <v>0</v>
      </c>
      <c r="J235" s="2693">
        <v>0</v>
      </c>
      <c r="K235" s="2692">
        <f>137.5-137.5</f>
        <v>0</v>
      </c>
      <c r="L235" s="2692">
        <f>137.5-137.5</f>
        <v>0</v>
      </c>
      <c r="M235" s="1070"/>
      <c r="N235" s="1070"/>
    </row>
    <row r="236" spans="1:14" ht="24" hidden="1">
      <c r="A236" s="2157" t="s">
        <v>1518</v>
      </c>
      <c r="B236" s="1337">
        <v>968</v>
      </c>
      <c r="C236" s="1337">
        <v>113</v>
      </c>
      <c r="D236" s="1337" t="s">
        <v>301</v>
      </c>
      <c r="E236" s="1337">
        <v>19</v>
      </c>
      <c r="F236" s="1331">
        <v>600</v>
      </c>
      <c r="G236" s="2158"/>
      <c r="H236" s="2683">
        <f>SUM(I236:L236)</f>
        <v>0</v>
      </c>
      <c r="I236" s="2684">
        <f aca="true" t="shared" si="25" ref="I236:L238">I237</f>
        <v>0</v>
      </c>
      <c r="J236" s="2684">
        <f t="shared" si="25"/>
        <v>0</v>
      </c>
      <c r="K236" s="2684">
        <f t="shared" si="25"/>
        <v>0</v>
      </c>
      <c r="L236" s="2683">
        <f t="shared" si="25"/>
        <v>0</v>
      </c>
      <c r="M236" s="1070"/>
      <c r="N236" s="1070"/>
    </row>
    <row r="237" spans="1:14" ht="12.75" hidden="1">
      <c r="A237" s="1330" t="s">
        <v>1192</v>
      </c>
      <c r="B237" s="1337">
        <v>968</v>
      </c>
      <c r="C237" s="1337">
        <v>113</v>
      </c>
      <c r="D237" s="1337" t="s">
        <v>301</v>
      </c>
      <c r="E237" s="1337">
        <v>19</v>
      </c>
      <c r="F237" s="1331">
        <v>630</v>
      </c>
      <c r="G237" s="1331"/>
      <c r="H237" s="2685">
        <f>H238</f>
        <v>0</v>
      </c>
      <c r="I237" s="2685">
        <f t="shared" si="25"/>
        <v>0</v>
      </c>
      <c r="J237" s="2685">
        <f t="shared" si="25"/>
        <v>0</v>
      </c>
      <c r="K237" s="2685">
        <f t="shared" si="25"/>
        <v>0</v>
      </c>
      <c r="L237" s="2685">
        <f t="shared" si="25"/>
        <v>0</v>
      </c>
      <c r="M237" s="1070"/>
      <c r="N237" s="1070"/>
    </row>
    <row r="238" spans="1:14" ht="12.75" hidden="1">
      <c r="A238" s="511" t="s">
        <v>414</v>
      </c>
      <c r="B238" s="188">
        <v>968</v>
      </c>
      <c r="C238" s="188">
        <v>113</v>
      </c>
      <c r="D238" s="188" t="s">
        <v>301</v>
      </c>
      <c r="E238" s="188">
        <v>19</v>
      </c>
      <c r="F238" s="525">
        <v>630</v>
      </c>
      <c r="G238" s="525">
        <v>200</v>
      </c>
      <c r="H238" s="2692">
        <f aca="true" t="shared" si="26" ref="H238:H244">SUM(I238:L238)</f>
        <v>0</v>
      </c>
      <c r="I238" s="2693">
        <f t="shared" si="25"/>
        <v>0</v>
      </c>
      <c r="J238" s="2693">
        <f t="shared" si="25"/>
        <v>0</v>
      </c>
      <c r="K238" s="2693">
        <f t="shared" si="25"/>
        <v>0</v>
      </c>
      <c r="L238" s="2692">
        <f t="shared" si="25"/>
        <v>0</v>
      </c>
      <c r="M238" s="1070"/>
      <c r="N238" s="1070"/>
    </row>
    <row r="239" spans="1:14" ht="24" customHeight="1" hidden="1">
      <c r="A239" s="1824" t="s">
        <v>1193</v>
      </c>
      <c r="B239" s="521">
        <v>968</v>
      </c>
      <c r="C239" s="521">
        <v>113</v>
      </c>
      <c r="D239" s="521" t="s">
        <v>301</v>
      </c>
      <c r="E239" s="521">
        <v>19</v>
      </c>
      <c r="F239" s="527">
        <v>630</v>
      </c>
      <c r="G239" s="527">
        <v>242</v>
      </c>
      <c r="H239" s="2692">
        <f t="shared" si="26"/>
        <v>0</v>
      </c>
      <c r="I239" s="2693">
        <v>0</v>
      </c>
      <c r="J239" s="2693">
        <f>125+125-250</f>
        <v>0</v>
      </c>
      <c r="K239" s="2692">
        <v>0</v>
      </c>
      <c r="L239" s="2692">
        <v>0</v>
      </c>
      <c r="M239" s="1070"/>
      <c r="N239" s="1070"/>
    </row>
    <row r="240" spans="1:14" ht="27" customHeight="1">
      <c r="A240" s="533" t="s">
        <v>1707</v>
      </c>
      <c r="B240" s="198">
        <v>968</v>
      </c>
      <c r="C240" s="198">
        <v>113</v>
      </c>
      <c r="D240" s="198" t="str">
        <f>D242</f>
        <v>092 02 00</v>
      </c>
      <c r="E240" s="198"/>
      <c r="F240" s="1329"/>
      <c r="G240" s="528"/>
      <c r="H240" s="884">
        <f t="shared" si="26"/>
        <v>400</v>
      </c>
      <c r="I240" s="1011">
        <f aca="true" t="shared" si="27" ref="I240:L241">I241</f>
        <v>100</v>
      </c>
      <c r="J240" s="1011">
        <f t="shared" si="27"/>
        <v>100</v>
      </c>
      <c r="K240" s="1011">
        <f t="shared" si="27"/>
        <v>100</v>
      </c>
      <c r="L240" s="884">
        <f t="shared" si="27"/>
        <v>100</v>
      </c>
      <c r="M240" s="1070"/>
      <c r="N240" s="1070"/>
    </row>
    <row r="241" spans="1:14" ht="14.25" customHeight="1">
      <c r="A241" s="533" t="s">
        <v>1514</v>
      </c>
      <c r="B241" s="1337">
        <v>968</v>
      </c>
      <c r="C241" s="1337">
        <v>113</v>
      </c>
      <c r="D241" s="1337" t="str">
        <f>D242</f>
        <v>092 02 00</v>
      </c>
      <c r="E241" s="1337">
        <v>500</v>
      </c>
      <c r="F241" s="1331">
        <v>200</v>
      </c>
      <c r="G241" s="528"/>
      <c r="H241" s="884">
        <f>SUM(I241:L241)</f>
        <v>400</v>
      </c>
      <c r="I241" s="1011">
        <f t="shared" si="27"/>
        <v>100</v>
      </c>
      <c r="J241" s="1011">
        <f t="shared" si="27"/>
        <v>100</v>
      </c>
      <c r="K241" s="1011">
        <f t="shared" si="27"/>
        <v>100</v>
      </c>
      <c r="L241" s="884">
        <f t="shared" si="27"/>
        <v>100</v>
      </c>
      <c r="M241" s="1070"/>
      <c r="N241" s="1070"/>
    </row>
    <row r="242" spans="1:14" ht="15" customHeight="1">
      <c r="A242" s="1330" t="s">
        <v>1332</v>
      </c>
      <c r="B242" s="1337">
        <v>968</v>
      </c>
      <c r="C242" s="1337">
        <v>113</v>
      </c>
      <c r="D242" s="1337" t="str">
        <f>D243</f>
        <v>092 02 00</v>
      </c>
      <c r="E242" s="1337">
        <v>500</v>
      </c>
      <c r="F242" s="1331">
        <v>244</v>
      </c>
      <c r="G242" s="1331"/>
      <c r="H242" s="1338">
        <f t="shared" si="26"/>
        <v>400</v>
      </c>
      <c r="I242" s="1339">
        <f aca="true" t="shared" si="28" ref="I242:L243">I243</f>
        <v>100</v>
      </c>
      <c r="J242" s="1339">
        <f>J243</f>
        <v>100</v>
      </c>
      <c r="K242" s="1338">
        <f>K243</f>
        <v>100</v>
      </c>
      <c r="L242" s="1338">
        <f t="shared" si="28"/>
        <v>100</v>
      </c>
      <c r="M242" s="1070"/>
      <c r="N242" s="1070"/>
    </row>
    <row r="243" spans="1:14" ht="16.5" customHeight="1">
      <c r="A243" s="511" t="s">
        <v>414</v>
      </c>
      <c r="B243" s="188">
        <v>968</v>
      </c>
      <c r="C243" s="188">
        <v>113</v>
      </c>
      <c r="D243" s="188" t="str">
        <f>D244</f>
        <v>092 02 00</v>
      </c>
      <c r="E243" s="188">
        <v>500</v>
      </c>
      <c r="F243" s="525">
        <v>244</v>
      </c>
      <c r="G243" s="525">
        <v>200</v>
      </c>
      <c r="H243" s="1861">
        <f t="shared" si="26"/>
        <v>400</v>
      </c>
      <c r="I243" s="1862">
        <f t="shared" si="28"/>
        <v>100</v>
      </c>
      <c r="J243" s="1862">
        <f>J244</f>
        <v>100</v>
      </c>
      <c r="K243" s="1861">
        <f>K244</f>
        <v>100</v>
      </c>
      <c r="L243" s="1861">
        <f t="shared" si="28"/>
        <v>100</v>
      </c>
      <c r="M243" s="1070"/>
      <c r="N243" s="1070"/>
    </row>
    <row r="244" spans="1:14" ht="13.5" customHeight="1">
      <c r="A244" s="514" t="s">
        <v>417</v>
      </c>
      <c r="B244" s="521">
        <v>968</v>
      </c>
      <c r="C244" s="521">
        <v>113</v>
      </c>
      <c r="D244" s="521" t="s">
        <v>684</v>
      </c>
      <c r="E244" s="521">
        <v>500</v>
      </c>
      <c r="F244" s="527">
        <v>244</v>
      </c>
      <c r="G244" s="527">
        <v>226</v>
      </c>
      <c r="H244" s="1859">
        <f t="shared" si="26"/>
        <v>400</v>
      </c>
      <c r="I244" s="1860">
        <v>100</v>
      </c>
      <c r="J244" s="1860">
        <v>100</v>
      </c>
      <c r="K244" s="1859">
        <v>100</v>
      </c>
      <c r="L244" s="1859">
        <v>100</v>
      </c>
      <c r="M244" s="1070"/>
      <c r="N244" s="1070"/>
    </row>
    <row r="245" spans="1:14" ht="51.75" customHeight="1">
      <c r="A245" s="533" t="s">
        <v>1270</v>
      </c>
      <c r="B245" s="198">
        <v>968</v>
      </c>
      <c r="C245" s="198">
        <v>113</v>
      </c>
      <c r="D245" s="198" t="str">
        <f>D247</f>
        <v>092 06 00</v>
      </c>
      <c r="E245" s="198"/>
      <c r="F245" s="528"/>
      <c r="G245" s="528"/>
      <c r="H245" s="884">
        <f>H247</f>
        <v>333.91999999999996</v>
      </c>
      <c r="I245" s="1011">
        <f aca="true" t="shared" si="29" ref="I245:L248">I246</f>
        <v>33.48</v>
      </c>
      <c r="J245" s="1011">
        <f t="shared" si="29"/>
        <v>133.48</v>
      </c>
      <c r="K245" s="1011">
        <f t="shared" si="29"/>
        <v>33.48</v>
      </c>
      <c r="L245" s="884">
        <f t="shared" si="29"/>
        <v>133.48</v>
      </c>
      <c r="M245" s="1070"/>
      <c r="N245" s="1070"/>
    </row>
    <row r="246" spans="1:14" ht="15" customHeight="1">
      <c r="A246" s="533" t="s">
        <v>1514</v>
      </c>
      <c r="B246" s="1337">
        <v>968</v>
      </c>
      <c r="C246" s="1337">
        <v>113</v>
      </c>
      <c r="D246" s="1337" t="str">
        <f>D247</f>
        <v>092 06 00</v>
      </c>
      <c r="E246" s="1337">
        <v>500</v>
      </c>
      <c r="F246" s="1331">
        <v>200</v>
      </c>
      <c r="G246" s="528"/>
      <c r="H246" s="884">
        <f>SUM(I246:L246)</f>
        <v>333.91999999999996</v>
      </c>
      <c r="I246" s="1011">
        <f t="shared" si="29"/>
        <v>33.48</v>
      </c>
      <c r="J246" s="1011">
        <f t="shared" si="29"/>
        <v>133.48</v>
      </c>
      <c r="K246" s="1011">
        <f t="shared" si="29"/>
        <v>33.48</v>
      </c>
      <c r="L246" s="884">
        <f t="shared" si="29"/>
        <v>133.48</v>
      </c>
      <c r="M246" s="1070"/>
      <c r="N246" s="1070"/>
    </row>
    <row r="247" spans="1:14" ht="12.75" customHeight="1">
      <c r="A247" s="1330" t="s">
        <v>1332</v>
      </c>
      <c r="B247" s="1337">
        <v>968</v>
      </c>
      <c r="C247" s="1337">
        <v>113</v>
      </c>
      <c r="D247" s="1337" t="str">
        <f>D248</f>
        <v>092 06 00</v>
      </c>
      <c r="E247" s="1337">
        <v>500</v>
      </c>
      <c r="F247" s="1331">
        <v>244</v>
      </c>
      <c r="G247" s="1331"/>
      <c r="H247" s="1338">
        <f>H248</f>
        <v>333.91999999999996</v>
      </c>
      <c r="I247" s="1339">
        <f t="shared" si="29"/>
        <v>33.48</v>
      </c>
      <c r="J247" s="1339">
        <f t="shared" si="29"/>
        <v>133.48</v>
      </c>
      <c r="K247" s="1338">
        <f t="shared" si="29"/>
        <v>33.48</v>
      </c>
      <c r="L247" s="1338">
        <f t="shared" si="29"/>
        <v>133.48</v>
      </c>
      <c r="M247" s="1070"/>
      <c r="N247" s="1070"/>
    </row>
    <row r="248" spans="1:14" ht="12.75" customHeight="1">
      <c r="A248" s="511" t="s">
        <v>414</v>
      </c>
      <c r="B248" s="188">
        <v>968</v>
      </c>
      <c r="C248" s="188">
        <v>113</v>
      </c>
      <c r="D248" s="188" t="str">
        <f>D249</f>
        <v>092 06 00</v>
      </c>
      <c r="E248" s="188">
        <v>500</v>
      </c>
      <c r="F248" s="525">
        <v>244</v>
      </c>
      <c r="G248" s="525">
        <v>200</v>
      </c>
      <c r="H248" s="1861">
        <f>H249</f>
        <v>333.91999999999996</v>
      </c>
      <c r="I248" s="1862">
        <f t="shared" si="29"/>
        <v>33.48</v>
      </c>
      <c r="J248" s="1862">
        <f t="shared" si="29"/>
        <v>133.48</v>
      </c>
      <c r="K248" s="1861">
        <f t="shared" si="29"/>
        <v>33.48</v>
      </c>
      <c r="L248" s="1861">
        <f t="shared" si="29"/>
        <v>133.48</v>
      </c>
      <c r="M248" s="1070"/>
      <c r="N248" s="1070"/>
    </row>
    <row r="249" spans="1:14" ht="15.75" customHeight="1">
      <c r="A249" s="791" t="s">
        <v>417</v>
      </c>
      <c r="B249" s="792">
        <v>968</v>
      </c>
      <c r="C249" s="792">
        <v>113</v>
      </c>
      <c r="D249" s="792" t="s">
        <v>1271</v>
      </c>
      <c r="E249" s="792">
        <v>500</v>
      </c>
      <c r="F249" s="793">
        <v>244</v>
      </c>
      <c r="G249" s="793">
        <v>226</v>
      </c>
      <c r="H249" s="2670">
        <f>SUM(I249:L249)</f>
        <v>333.91999999999996</v>
      </c>
      <c r="I249" s="2671">
        <v>33.48</v>
      </c>
      <c r="J249" s="2671">
        <v>133.48</v>
      </c>
      <c r="K249" s="2671">
        <v>33.48</v>
      </c>
      <c r="L249" s="2670">
        <v>133.48</v>
      </c>
      <c r="M249" s="1070"/>
      <c r="N249" s="1070"/>
    </row>
    <row r="250" spans="1:14" ht="15.75" customHeight="1">
      <c r="A250" s="533" t="s">
        <v>1346</v>
      </c>
      <c r="B250" s="198">
        <v>968</v>
      </c>
      <c r="C250" s="198">
        <v>113</v>
      </c>
      <c r="D250" s="198" t="s">
        <v>1345</v>
      </c>
      <c r="E250" s="198"/>
      <c r="F250" s="528"/>
      <c r="G250" s="528"/>
      <c r="H250" s="884">
        <f>H252</f>
        <v>263.4</v>
      </c>
      <c r="I250" s="1011">
        <f aca="true" t="shared" si="30" ref="I250:L253">I251</f>
        <v>65.85</v>
      </c>
      <c r="J250" s="1011">
        <f t="shared" si="30"/>
        <v>65.85</v>
      </c>
      <c r="K250" s="1011">
        <f t="shared" si="30"/>
        <v>65.85</v>
      </c>
      <c r="L250" s="884">
        <f t="shared" si="30"/>
        <v>65.85</v>
      </c>
      <c r="M250" s="1070"/>
      <c r="N250" s="1070"/>
    </row>
    <row r="251" spans="1:14" ht="15.75" customHeight="1">
      <c r="A251" s="533" t="s">
        <v>1514</v>
      </c>
      <c r="B251" s="1337">
        <v>968</v>
      </c>
      <c r="C251" s="1337">
        <v>113</v>
      </c>
      <c r="D251" s="1337" t="s">
        <v>1345</v>
      </c>
      <c r="E251" s="1337">
        <v>500</v>
      </c>
      <c r="F251" s="1331">
        <v>200</v>
      </c>
      <c r="G251" s="528"/>
      <c r="H251" s="884">
        <f>SUM(I251:L251)</f>
        <v>263.4</v>
      </c>
      <c r="I251" s="1011">
        <f t="shared" si="30"/>
        <v>65.85</v>
      </c>
      <c r="J251" s="1011">
        <f t="shared" si="30"/>
        <v>65.85</v>
      </c>
      <c r="K251" s="1011">
        <f t="shared" si="30"/>
        <v>65.85</v>
      </c>
      <c r="L251" s="884">
        <f t="shared" si="30"/>
        <v>65.85</v>
      </c>
      <c r="M251" s="1070"/>
      <c r="N251" s="1070"/>
    </row>
    <row r="252" spans="1:14" ht="27" customHeight="1">
      <c r="A252" s="1330" t="s">
        <v>1350</v>
      </c>
      <c r="B252" s="1337">
        <v>968</v>
      </c>
      <c r="C252" s="1337">
        <v>113</v>
      </c>
      <c r="D252" s="1337" t="s">
        <v>1345</v>
      </c>
      <c r="E252" s="1337">
        <v>500</v>
      </c>
      <c r="F252" s="1331">
        <v>242</v>
      </c>
      <c r="G252" s="1331"/>
      <c r="H252" s="1338">
        <f>H253</f>
        <v>263.4</v>
      </c>
      <c r="I252" s="1339">
        <f t="shared" si="30"/>
        <v>65.85</v>
      </c>
      <c r="J252" s="1339">
        <f t="shared" si="30"/>
        <v>65.85</v>
      </c>
      <c r="K252" s="1338">
        <f t="shared" si="30"/>
        <v>65.85</v>
      </c>
      <c r="L252" s="1338">
        <f t="shared" si="30"/>
        <v>65.85</v>
      </c>
      <c r="M252" s="1070"/>
      <c r="N252" s="1070"/>
    </row>
    <row r="253" spans="1:14" ht="15.75" customHeight="1">
      <c r="A253" s="511" t="s">
        <v>414</v>
      </c>
      <c r="B253" s="188">
        <v>968</v>
      </c>
      <c r="C253" s="188">
        <v>113</v>
      </c>
      <c r="D253" s="188" t="s">
        <v>1345</v>
      </c>
      <c r="E253" s="188">
        <v>500</v>
      </c>
      <c r="F253" s="525">
        <v>242</v>
      </c>
      <c r="G253" s="525">
        <v>200</v>
      </c>
      <c r="H253" s="1861">
        <f>H254</f>
        <v>263.4</v>
      </c>
      <c r="I253" s="1862">
        <f t="shared" si="30"/>
        <v>65.85</v>
      </c>
      <c r="J253" s="1862">
        <f t="shared" si="30"/>
        <v>65.85</v>
      </c>
      <c r="K253" s="1861">
        <f t="shared" si="30"/>
        <v>65.85</v>
      </c>
      <c r="L253" s="1861">
        <f t="shared" si="30"/>
        <v>65.85</v>
      </c>
      <c r="M253" s="1070"/>
      <c r="N253" s="1070"/>
    </row>
    <row r="254" spans="1:14" ht="15.75" customHeight="1">
      <c r="A254" s="791" t="s">
        <v>417</v>
      </c>
      <c r="B254" s="792">
        <v>968</v>
      </c>
      <c r="C254" s="792">
        <v>113</v>
      </c>
      <c r="D254" s="792" t="s">
        <v>1345</v>
      </c>
      <c r="E254" s="792">
        <v>500</v>
      </c>
      <c r="F254" s="793">
        <v>242</v>
      </c>
      <c r="G254" s="793">
        <v>226</v>
      </c>
      <c r="H254" s="2670">
        <f>SUM(I254:L254)</f>
        <v>263.4</v>
      </c>
      <c r="I254" s="2671">
        <v>65.85</v>
      </c>
      <c r="J254" s="2671">
        <v>65.85</v>
      </c>
      <c r="K254" s="2671">
        <v>65.85</v>
      </c>
      <c r="L254" s="2670">
        <v>65.85</v>
      </c>
      <c r="M254" s="1070"/>
      <c r="N254" s="1070"/>
    </row>
    <row r="255" spans="1:14" ht="25.5" customHeight="1">
      <c r="A255" s="533" t="s">
        <v>1355</v>
      </c>
      <c r="B255" s="198">
        <v>968</v>
      </c>
      <c r="C255" s="198">
        <v>113</v>
      </c>
      <c r="D255" s="198" t="s">
        <v>1351</v>
      </c>
      <c r="E255" s="198"/>
      <c r="F255" s="528"/>
      <c r="G255" s="528"/>
      <c r="H255" s="884">
        <f>H257</f>
        <v>400</v>
      </c>
      <c r="I255" s="1011">
        <f aca="true" t="shared" si="31" ref="I255:L257">I256</f>
        <v>90</v>
      </c>
      <c r="J255" s="1011">
        <f t="shared" si="31"/>
        <v>140</v>
      </c>
      <c r="K255" s="1011">
        <f t="shared" si="31"/>
        <v>140</v>
      </c>
      <c r="L255" s="884">
        <f t="shared" si="31"/>
        <v>30</v>
      </c>
      <c r="M255" s="1070"/>
      <c r="N255" s="1070"/>
    </row>
    <row r="256" spans="1:14" ht="17.25" customHeight="1">
      <c r="A256" s="533" t="s">
        <v>1514</v>
      </c>
      <c r="B256" s="1337">
        <v>968</v>
      </c>
      <c r="C256" s="1337">
        <v>113</v>
      </c>
      <c r="D256" s="1337" t="s">
        <v>1351</v>
      </c>
      <c r="E256" s="1337">
        <v>500</v>
      </c>
      <c r="F256" s="1331">
        <v>200</v>
      </c>
      <c r="G256" s="528"/>
      <c r="H256" s="884">
        <f>SUM(I256:L256)</f>
        <v>400</v>
      </c>
      <c r="I256" s="1011">
        <f t="shared" si="31"/>
        <v>90</v>
      </c>
      <c r="J256" s="1011">
        <f t="shared" si="31"/>
        <v>140</v>
      </c>
      <c r="K256" s="1011">
        <f t="shared" si="31"/>
        <v>140</v>
      </c>
      <c r="L256" s="884">
        <f t="shared" si="31"/>
        <v>30</v>
      </c>
      <c r="M256" s="1070"/>
      <c r="N256" s="1070"/>
    </row>
    <row r="257" spans="1:14" ht="15.75" customHeight="1">
      <c r="A257" s="1330" t="s">
        <v>1332</v>
      </c>
      <c r="B257" s="1337">
        <v>968</v>
      </c>
      <c r="C257" s="1337">
        <v>113</v>
      </c>
      <c r="D257" s="1337" t="s">
        <v>1351</v>
      </c>
      <c r="E257" s="1337">
        <v>500</v>
      </c>
      <c r="F257" s="1331">
        <v>244</v>
      </c>
      <c r="G257" s="1331"/>
      <c r="H257" s="1338">
        <f>H258</f>
        <v>400</v>
      </c>
      <c r="I257" s="1339">
        <f t="shared" si="31"/>
        <v>90</v>
      </c>
      <c r="J257" s="1339">
        <f t="shared" si="31"/>
        <v>140</v>
      </c>
      <c r="K257" s="1338">
        <f t="shared" si="31"/>
        <v>140</v>
      </c>
      <c r="L257" s="1338">
        <f t="shared" si="31"/>
        <v>30</v>
      </c>
      <c r="M257" s="1070"/>
      <c r="N257" s="1070"/>
    </row>
    <row r="258" spans="1:14" ht="15.75" customHeight="1">
      <c r="A258" s="511" t="s">
        <v>414</v>
      </c>
      <c r="B258" s="188">
        <v>968</v>
      </c>
      <c r="C258" s="188">
        <v>113</v>
      </c>
      <c r="D258" s="188" t="s">
        <v>1351</v>
      </c>
      <c r="E258" s="188">
        <v>500</v>
      </c>
      <c r="F258" s="525">
        <v>244</v>
      </c>
      <c r="G258" s="525">
        <v>200</v>
      </c>
      <c r="H258" s="1861">
        <f>SUM(I258:L258)</f>
        <v>400</v>
      </c>
      <c r="I258" s="1862">
        <f>SUM(I259:I261)</f>
        <v>90</v>
      </c>
      <c r="J258" s="1862">
        <f>SUM(J259:J261)</f>
        <v>140</v>
      </c>
      <c r="K258" s="1862">
        <f>SUM(K259:K261)</f>
        <v>140</v>
      </c>
      <c r="L258" s="1862">
        <f>SUM(L259:L261)</f>
        <v>30</v>
      </c>
      <c r="M258" s="1070"/>
      <c r="N258" s="1070"/>
    </row>
    <row r="259" spans="1:14" ht="15.75" customHeight="1">
      <c r="A259" s="514" t="s">
        <v>416</v>
      </c>
      <c r="B259" s="792">
        <v>968</v>
      </c>
      <c r="C259" s="792">
        <v>113</v>
      </c>
      <c r="D259" s="792" t="s">
        <v>1351</v>
      </c>
      <c r="E259" s="792">
        <v>500</v>
      </c>
      <c r="F259" s="793">
        <v>244</v>
      </c>
      <c r="G259" s="793">
        <v>225</v>
      </c>
      <c r="H259" s="2670">
        <f>SUM(I259:L259)</f>
        <v>280</v>
      </c>
      <c r="I259" s="2671">
        <v>60</v>
      </c>
      <c r="J259" s="2671">
        <v>110</v>
      </c>
      <c r="K259" s="2671">
        <v>110</v>
      </c>
      <c r="L259" s="2670">
        <v>0</v>
      </c>
      <c r="M259" s="1070"/>
      <c r="N259" s="1070"/>
    </row>
    <row r="260" spans="1:14" ht="15.75" customHeight="1">
      <c r="A260" s="791" t="s">
        <v>417</v>
      </c>
      <c r="B260" s="792">
        <v>968</v>
      </c>
      <c r="C260" s="792">
        <v>113</v>
      </c>
      <c r="D260" s="792" t="s">
        <v>1351</v>
      </c>
      <c r="E260" s="792">
        <v>500</v>
      </c>
      <c r="F260" s="793">
        <v>244</v>
      </c>
      <c r="G260" s="793">
        <v>226</v>
      </c>
      <c r="H260" s="2670">
        <f>SUM(I260:L260)</f>
        <v>120</v>
      </c>
      <c r="I260" s="2671">
        <v>30</v>
      </c>
      <c r="J260" s="2671">
        <v>30</v>
      </c>
      <c r="K260" s="2671">
        <v>30</v>
      </c>
      <c r="L260" s="2670">
        <v>30</v>
      </c>
      <c r="M260" s="1070"/>
      <c r="N260" s="1070"/>
    </row>
    <row r="261" spans="1:14" ht="15.75" customHeight="1" hidden="1">
      <c r="A261" s="513" t="s">
        <v>305</v>
      </c>
      <c r="B261" s="792">
        <v>968</v>
      </c>
      <c r="C261" s="792">
        <v>113</v>
      </c>
      <c r="D261" s="792" t="s">
        <v>1351</v>
      </c>
      <c r="E261" s="792">
        <v>500</v>
      </c>
      <c r="F261" s="793">
        <v>244</v>
      </c>
      <c r="G261" s="793">
        <v>290</v>
      </c>
      <c r="H261" s="2694">
        <f>SUM(I261:L261)</f>
        <v>0</v>
      </c>
      <c r="I261" s="2695">
        <v>0</v>
      </c>
      <c r="J261" s="2695">
        <f>600-600</f>
        <v>0</v>
      </c>
      <c r="K261" s="2695">
        <v>0</v>
      </c>
      <c r="L261" s="2694">
        <v>0</v>
      </c>
      <c r="M261" s="1070"/>
      <c r="N261" s="1070"/>
    </row>
    <row r="262" spans="1:14" ht="15.75" customHeight="1">
      <c r="A262" s="533" t="s">
        <v>1649</v>
      </c>
      <c r="B262" s="198">
        <v>968</v>
      </c>
      <c r="C262" s="198">
        <v>113</v>
      </c>
      <c r="D262" s="198" t="s">
        <v>1650</v>
      </c>
      <c r="E262" s="198"/>
      <c r="F262" s="528"/>
      <c r="G262" s="528"/>
      <c r="H262" s="884">
        <f>H264</f>
        <v>133.92</v>
      </c>
      <c r="I262" s="1011">
        <f aca="true" t="shared" si="32" ref="I262:L264">I263</f>
        <v>33.48</v>
      </c>
      <c r="J262" s="1011">
        <f t="shared" si="32"/>
        <v>33.48</v>
      </c>
      <c r="K262" s="1011">
        <f t="shared" si="32"/>
        <v>33.48</v>
      </c>
      <c r="L262" s="884">
        <f t="shared" si="32"/>
        <v>33.48</v>
      </c>
      <c r="M262" s="1070"/>
      <c r="N262" s="1070"/>
    </row>
    <row r="263" spans="1:14" ht="15.75" customHeight="1">
      <c r="A263" s="533" t="s">
        <v>1514</v>
      </c>
      <c r="B263" s="1337">
        <v>968</v>
      </c>
      <c r="C263" s="1337">
        <v>113</v>
      </c>
      <c r="D263" s="1337" t="s">
        <v>1650</v>
      </c>
      <c r="E263" s="1337">
        <v>500</v>
      </c>
      <c r="F263" s="1331">
        <v>200</v>
      </c>
      <c r="G263" s="528"/>
      <c r="H263" s="884">
        <f>SUM(I263:L263)</f>
        <v>133.92</v>
      </c>
      <c r="I263" s="1011">
        <f t="shared" si="32"/>
        <v>33.48</v>
      </c>
      <c r="J263" s="1011">
        <f t="shared" si="32"/>
        <v>33.48</v>
      </c>
      <c r="K263" s="1011">
        <f t="shared" si="32"/>
        <v>33.48</v>
      </c>
      <c r="L263" s="884">
        <f t="shared" si="32"/>
        <v>33.48</v>
      </c>
      <c r="M263" s="1070"/>
      <c r="N263" s="1070"/>
    </row>
    <row r="264" spans="1:14" ht="15.75" customHeight="1">
      <c r="A264" s="1330" t="s">
        <v>1332</v>
      </c>
      <c r="B264" s="1337">
        <v>968</v>
      </c>
      <c r="C264" s="1337">
        <v>113</v>
      </c>
      <c r="D264" s="1337" t="s">
        <v>1650</v>
      </c>
      <c r="E264" s="1337">
        <v>500</v>
      </c>
      <c r="F264" s="1331">
        <v>244</v>
      </c>
      <c r="G264" s="1331"/>
      <c r="H264" s="1338">
        <f>H265</f>
        <v>133.92</v>
      </c>
      <c r="I264" s="1339">
        <f t="shared" si="32"/>
        <v>33.48</v>
      </c>
      <c r="J264" s="1339">
        <f t="shared" si="32"/>
        <v>33.48</v>
      </c>
      <c r="K264" s="1338">
        <f t="shared" si="32"/>
        <v>33.48</v>
      </c>
      <c r="L264" s="1338">
        <f t="shared" si="32"/>
        <v>33.48</v>
      </c>
      <c r="M264" s="1070"/>
      <c r="N264" s="1070"/>
    </row>
    <row r="265" spans="1:14" ht="15.75" customHeight="1">
      <c r="A265" s="511" t="s">
        <v>414</v>
      </c>
      <c r="B265" s="188">
        <v>968</v>
      </c>
      <c r="C265" s="188">
        <v>113</v>
      </c>
      <c r="D265" s="188" t="s">
        <v>1650</v>
      </c>
      <c r="E265" s="188">
        <v>500</v>
      </c>
      <c r="F265" s="525">
        <v>244</v>
      </c>
      <c r="G265" s="525">
        <v>200</v>
      </c>
      <c r="H265" s="1861">
        <f>SUM(I265:L265)</f>
        <v>133.92</v>
      </c>
      <c r="I265" s="1862">
        <f>SUM(I266:I266)</f>
        <v>33.48</v>
      </c>
      <c r="J265" s="1862">
        <f>SUM(J266:J266)</f>
        <v>33.48</v>
      </c>
      <c r="K265" s="1862">
        <f>SUM(K266:K266)</f>
        <v>33.48</v>
      </c>
      <c r="L265" s="1862">
        <f>SUM(L266:L266)</f>
        <v>33.48</v>
      </c>
      <c r="M265" s="1070"/>
      <c r="N265" s="1070"/>
    </row>
    <row r="266" spans="1:14" ht="15.75" customHeight="1">
      <c r="A266" s="791" t="s">
        <v>417</v>
      </c>
      <c r="B266" s="792">
        <v>968</v>
      </c>
      <c r="C266" s="792">
        <v>113</v>
      </c>
      <c r="D266" s="792" t="s">
        <v>1650</v>
      </c>
      <c r="E266" s="792">
        <v>500</v>
      </c>
      <c r="F266" s="793">
        <v>244</v>
      </c>
      <c r="G266" s="793">
        <v>226</v>
      </c>
      <c r="H266" s="2670">
        <f>SUM(I266:L266)</f>
        <v>133.92</v>
      </c>
      <c r="I266" s="2671">
        <v>33.48</v>
      </c>
      <c r="J266" s="2671">
        <v>33.48</v>
      </c>
      <c r="K266" s="2671">
        <v>33.48</v>
      </c>
      <c r="L266" s="2670">
        <v>33.48</v>
      </c>
      <c r="M266" s="1070"/>
      <c r="N266" s="1070"/>
    </row>
    <row r="267" spans="1:14" ht="24.75" customHeight="1">
      <c r="A267" s="533" t="s">
        <v>1681</v>
      </c>
      <c r="B267" s="198">
        <v>968</v>
      </c>
      <c r="C267" s="198">
        <v>113</v>
      </c>
      <c r="D267" s="198" t="str">
        <f>D269</f>
        <v>795 02 00</v>
      </c>
      <c r="E267" s="794"/>
      <c r="F267" s="1326"/>
      <c r="G267" s="537"/>
      <c r="H267" s="884">
        <f>H269</f>
        <v>60</v>
      </c>
      <c r="I267" s="1011">
        <f aca="true" t="shared" si="33" ref="I267:L269">I268</f>
        <v>15</v>
      </c>
      <c r="J267" s="1011">
        <f t="shared" si="33"/>
        <v>15</v>
      </c>
      <c r="K267" s="1011">
        <f t="shared" si="33"/>
        <v>15</v>
      </c>
      <c r="L267" s="884">
        <f t="shared" si="33"/>
        <v>15</v>
      </c>
      <c r="M267" s="1070"/>
      <c r="N267" s="1070"/>
    </row>
    <row r="268" spans="1:14" ht="15" customHeight="1">
      <c r="A268" s="533" t="s">
        <v>1514</v>
      </c>
      <c r="B268" s="1877">
        <v>968</v>
      </c>
      <c r="C268" s="1877">
        <v>113</v>
      </c>
      <c r="D268" s="1877" t="str">
        <f>D269</f>
        <v>795 02 00</v>
      </c>
      <c r="E268" s="1877">
        <v>500</v>
      </c>
      <c r="F268" s="1878">
        <v>200</v>
      </c>
      <c r="G268" s="537"/>
      <c r="H268" s="884">
        <f>SUM(I268:L268)</f>
        <v>60</v>
      </c>
      <c r="I268" s="1011">
        <f t="shared" si="33"/>
        <v>15</v>
      </c>
      <c r="J268" s="1011">
        <f t="shared" si="33"/>
        <v>15</v>
      </c>
      <c r="K268" s="1011">
        <f t="shared" si="33"/>
        <v>15</v>
      </c>
      <c r="L268" s="884">
        <f t="shared" si="33"/>
        <v>15</v>
      </c>
      <c r="M268" s="1070"/>
      <c r="N268" s="1070"/>
    </row>
    <row r="269" spans="1:14" ht="15.75" customHeight="1">
      <c r="A269" s="2162" t="s">
        <v>1332</v>
      </c>
      <c r="B269" s="1877">
        <v>968</v>
      </c>
      <c r="C269" s="1877">
        <v>113</v>
      </c>
      <c r="D269" s="1877" t="str">
        <f>D270</f>
        <v>795 02 00</v>
      </c>
      <c r="E269" s="1877">
        <v>500</v>
      </c>
      <c r="F269" s="1878">
        <v>244</v>
      </c>
      <c r="G269" s="1878"/>
      <c r="H269" s="1338">
        <f>H270</f>
        <v>60</v>
      </c>
      <c r="I269" s="1339">
        <f t="shared" si="33"/>
        <v>15</v>
      </c>
      <c r="J269" s="1339">
        <f t="shared" si="33"/>
        <v>15</v>
      </c>
      <c r="K269" s="1338">
        <f t="shared" si="33"/>
        <v>15</v>
      </c>
      <c r="L269" s="1338">
        <f t="shared" si="33"/>
        <v>15</v>
      </c>
      <c r="M269" s="1070"/>
      <c r="N269" s="1070"/>
    </row>
    <row r="270" spans="1:14" ht="15.75" customHeight="1">
      <c r="A270" s="2675" t="s">
        <v>414</v>
      </c>
      <c r="B270" s="2676">
        <v>968</v>
      </c>
      <c r="C270" s="2676">
        <v>113</v>
      </c>
      <c r="D270" s="2676" t="str">
        <f>D271</f>
        <v>795 02 00</v>
      </c>
      <c r="E270" s="2676">
        <v>500</v>
      </c>
      <c r="F270" s="807">
        <v>244</v>
      </c>
      <c r="G270" s="807">
        <v>200</v>
      </c>
      <c r="H270" s="1861">
        <f aca="true" t="shared" si="34" ref="H270:H281">SUM(I270:L270)</f>
        <v>60</v>
      </c>
      <c r="I270" s="1861">
        <f>SUM(I272:I273)</f>
        <v>15</v>
      </c>
      <c r="J270" s="1861">
        <f>SUM(J272:J273)</f>
        <v>15</v>
      </c>
      <c r="K270" s="1861">
        <f>SUM(K272:K273)</f>
        <v>15</v>
      </c>
      <c r="L270" s="1861">
        <f>SUM(L272:L273)</f>
        <v>15</v>
      </c>
      <c r="M270" s="1070"/>
      <c r="N270" s="1070"/>
    </row>
    <row r="271" spans="1:14" ht="15.75" customHeight="1" hidden="1">
      <c r="A271" s="514" t="s">
        <v>141</v>
      </c>
      <c r="B271" s="521">
        <v>968</v>
      </c>
      <c r="C271" s="521">
        <v>113</v>
      </c>
      <c r="D271" s="521" t="str">
        <f>D272</f>
        <v>795 02 00</v>
      </c>
      <c r="E271" s="521">
        <v>500</v>
      </c>
      <c r="F271" s="527">
        <v>244</v>
      </c>
      <c r="G271" s="527">
        <v>222</v>
      </c>
      <c r="H271" s="1861">
        <f t="shared" si="34"/>
        <v>0</v>
      </c>
      <c r="I271" s="1862">
        <v>0</v>
      </c>
      <c r="J271" s="1862">
        <f>40-40</f>
        <v>0</v>
      </c>
      <c r="K271" s="1861">
        <v>0</v>
      </c>
      <c r="L271" s="1861">
        <v>0</v>
      </c>
      <c r="M271" s="1070"/>
      <c r="N271" s="1070"/>
    </row>
    <row r="272" spans="1:14" ht="15.75" customHeight="1">
      <c r="A272" s="514" t="s">
        <v>417</v>
      </c>
      <c r="B272" s="521">
        <v>968</v>
      </c>
      <c r="C272" s="521">
        <v>113</v>
      </c>
      <c r="D272" s="521" t="s">
        <v>1274</v>
      </c>
      <c r="E272" s="521">
        <v>500</v>
      </c>
      <c r="F272" s="527">
        <v>244</v>
      </c>
      <c r="G272" s="527">
        <v>226</v>
      </c>
      <c r="H272" s="1859">
        <f t="shared" si="34"/>
        <v>60</v>
      </c>
      <c r="I272" s="1860">
        <v>15</v>
      </c>
      <c r="J272" s="1860">
        <v>15</v>
      </c>
      <c r="K272" s="1859">
        <v>15</v>
      </c>
      <c r="L272" s="1859">
        <v>15</v>
      </c>
      <c r="M272" s="1070"/>
      <c r="N272" s="1070"/>
    </row>
    <row r="273" spans="1:14" ht="15.75" customHeight="1" hidden="1">
      <c r="A273" s="513" t="s">
        <v>305</v>
      </c>
      <c r="B273" s="521">
        <v>968</v>
      </c>
      <c r="C273" s="521">
        <v>113</v>
      </c>
      <c r="D273" s="521" t="s">
        <v>1274</v>
      </c>
      <c r="E273" s="521">
        <v>500</v>
      </c>
      <c r="F273" s="527">
        <v>244</v>
      </c>
      <c r="G273" s="1838">
        <v>290</v>
      </c>
      <c r="H273" s="2729">
        <f t="shared" si="34"/>
        <v>0</v>
      </c>
      <c r="I273" s="2730">
        <v>0</v>
      </c>
      <c r="J273" s="2730">
        <v>0</v>
      </c>
      <c r="K273" s="2729">
        <v>0</v>
      </c>
      <c r="L273" s="2729">
        <f>30-30</f>
        <v>0</v>
      </c>
      <c r="M273" s="1070"/>
      <c r="N273" s="1070"/>
    </row>
    <row r="274" spans="1:14" ht="54.75" customHeight="1">
      <c r="A274" s="533" t="s">
        <v>1680</v>
      </c>
      <c r="B274" s="198">
        <v>968</v>
      </c>
      <c r="C274" s="198">
        <v>113</v>
      </c>
      <c r="D274" s="198" t="s">
        <v>1660</v>
      </c>
      <c r="E274" s="794"/>
      <c r="F274" s="1326"/>
      <c r="G274" s="537"/>
      <c r="H274" s="884">
        <f>H276</f>
        <v>136.5</v>
      </c>
      <c r="I274" s="1011">
        <f aca="true" t="shared" si="35" ref="I274:L276">I275</f>
        <v>91.5</v>
      </c>
      <c r="J274" s="1011">
        <f t="shared" si="35"/>
        <v>15</v>
      </c>
      <c r="K274" s="1011">
        <f t="shared" si="35"/>
        <v>15</v>
      </c>
      <c r="L274" s="884">
        <f t="shared" si="35"/>
        <v>15</v>
      </c>
      <c r="M274" s="1070"/>
      <c r="N274" s="1070"/>
    </row>
    <row r="275" spans="1:14" ht="15.75" customHeight="1">
      <c r="A275" s="533" t="s">
        <v>1514</v>
      </c>
      <c r="B275" s="1877">
        <v>968</v>
      </c>
      <c r="C275" s="1877">
        <v>113</v>
      </c>
      <c r="D275" s="1877" t="s">
        <v>1660</v>
      </c>
      <c r="E275" s="1877">
        <v>500</v>
      </c>
      <c r="F275" s="1878">
        <v>200</v>
      </c>
      <c r="G275" s="537"/>
      <c r="H275" s="884">
        <f>SUM(I275:L275)</f>
        <v>136.5</v>
      </c>
      <c r="I275" s="1011">
        <f t="shared" si="35"/>
        <v>91.5</v>
      </c>
      <c r="J275" s="1011">
        <f t="shared" si="35"/>
        <v>15</v>
      </c>
      <c r="K275" s="1011">
        <f t="shared" si="35"/>
        <v>15</v>
      </c>
      <c r="L275" s="884">
        <f t="shared" si="35"/>
        <v>15</v>
      </c>
      <c r="M275" s="1070"/>
      <c r="N275" s="1070"/>
    </row>
    <row r="276" spans="1:14" ht="15.75" customHeight="1">
      <c r="A276" s="2162" t="s">
        <v>1332</v>
      </c>
      <c r="B276" s="1877">
        <v>968</v>
      </c>
      <c r="C276" s="1877">
        <v>113</v>
      </c>
      <c r="D276" s="1877" t="s">
        <v>1660</v>
      </c>
      <c r="E276" s="1877">
        <v>500</v>
      </c>
      <c r="F276" s="1878">
        <v>244</v>
      </c>
      <c r="G276" s="1878"/>
      <c r="H276" s="1338">
        <f>H277</f>
        <v>136.5</v>
      </c>
      <c r="I276" s="1339">
        <f t="shared" si="35"/>
        <v>91.5</v>
      </c>
      <c r="J276" s="1339">
        <f t="shared" si="35"/>
        <v>15</v>
      </c>
      <c r="K276" s="1338">
        <f t="shared" si="35"/>
        <v>15</v>
      </c>
      <c r="L276" s="1338">
        <f t="shared" si="35"/>
        <v>15</v>
      </c>
      <c r="M276" s="1070"/>
      <c r="N276" s="1070"/>
    </row>
    <row r="277" spans="1:14" ht="15.75" customHeight="1">
      <c r="A277" s="2675" t="s">
        <v>414</v>
      </c>
      <c r="B277" s="2676">
        <v>968</v>
      </c>
      <c r="C277" s="2676">
        <v>113</v>
      </c>
      <c r="D277" s="2676" t="s">
        <v>1660</v>
      </c>
      <c r="E277" s="2676">
        <v>500</v>
      </c>
      <c r="F277" s="807">
        <v>244</v>
      </c>
      <c r="G277" s="807">
        <v>200</v>
      </c>
      <c r="H277" s="1861">
        <f>SUM(I277:L277)</f>
        <v>136.5</v>
      </c>
      <c r="I277" s="1861">
        <f>SUM(I278:I279)</f>
        <v>91.5</v>
      </c>
      <c r="J277" s="1861">
        <f>SUM(J278:J279)</f>
        <v>15</v>
      </c>
      <c r="K277" s="1861">
        <f>SUM(K278:K279)</f>
        <v>15</v>
      </c>
      <c r="L277" s="1861">
        <f>SUM(L278:L279)</f>
        <v>15</v>
      </c>
      <c r="M277" s="1070"/>
      <c r="N277" s="1070"/>
    </row>
    <row r="278" spans="1:14" ht="15.75" customHeight="1" thickBot="1">
      <c r="A278" s="514" t="s">
        <v>417</v>
      </c>
      <c r="B278" s="521">
        <v>968</v>
      </c>
      <c r="C278" s="521">
        <v>113</v>
      </c>
      <c r="D278" s="521" t="s">
        <v>1660</v>
      </c>
      <c r="E278" s="521">
        <v>500</v>
      </c>
      <c r="F278" s="527">
        <v>244</v>
      </c>
      <c r="G278" s="527">
        <v>226</v>
      </c>
      <c r="H278" s="1861">
        <f>SUM(I278:L278)</f>
        <v>136.5</v>
      </c>
      <c r="I278" s="1862">
        <v>91.5</v>
      </c>
      <c r="J278" s="1862">
        <v>15</v>
      </c>
      <c r="K278" s="1861">
        <v>15</v>
      </c>
      <c r="L278" s="1861">
        <v>15</v>
      </c>
      <c r="M278" s="1070"/>
      <c r="N278" s="1070"/>
    </row>
    <row r="279" spans="1:14" ht="15.75" customHeight="1" hidden="1" thickBot="1">
      <c r="A279" s="513" t="s">
        <v>305</v>
      </c>
      <c r="B279" s="521">
        <v>968</v>
      </c>
      <c r="C279" s="521">
        <v>113</v>
      </c>
      <c r="D279" s="521" t="s">
        <v>1660</v>
      </c>
      <c r="E279" s="521">
        <v>500</v>
      </c>
      <c r="F279" s="527">
        <v>244</v>
      </c>
      <c r="G279" s="1838">
        <v>290</v>
      </c>
      <c r="H279" s="2696">
        <f>SUM(I279:L279)</f>
        <v>0</v>
      </c>
      <c r="I279" s="2697">
        <v>0</v>
      </c>
      <c r="J279" s="2697">
        <v>0</v>
      </c>
      <c r="K279" s="2696">
        <v>0</v>
      </c>
      <c r="L279" s="2696">
        <f>30-30</f>
        <v>0</v>
      </c>
      <c r="M279" s="1070"/>
      <c r="N279" s="1070"/>
    </row>
    <row r="280" spans="1:14" ht="24.75" customHeight="1" thickBot="1">
      <c r="A280" s="799" t="s">
        <v>308</v>
      </c>
      <c r="B280" s="800">
        <v>968</v>
      </c>
      <c r="C280" s="800">
        <v>300</v>
      </c>
      <c r="D280" s="800"/>
      <c r="E280" s="800"/>
      <c r="F280" s="801"/>
      <c r="G280" s="801"/>
      <c r="H280" s="2738">
        <f t="shared" si="34"/>
        <v>276.351</v>
      </c>
      <c r="I280" s="2738">
        <f>I281</f>
        <v>121.775</v>
      </c>
      <c r="J280" s="2738">
        <f>J281</f>
        <v>61.774</v>
      </c>
      <c r="K280" s="2738">
        <f>K281</f>
        <v>33</v>
      </c>
      <c r="L280" s="2738">
        <f>L281</f>
        <v>59.802</v>
      </c>
      <c r="M280" s="1070"/>
      <c r="N280" s="1070"/>
    </row>
    <row r="281" spans="1:14" ht="33" customHeight="1">
      <c r="A281" s="874" t="s">
        <v>1182</v>
      </c>
      <c r="B281" s="796">
        <v>968</v>
      </c>
      <c r="C281" s="796">
        <v>309</v>
      </c>
      <c r="D281" s="796"/>
      <c r="E281" s="796"/>
      <c r="F281" s="797"/>
      <c r="G281" s="797"/>
      <c r="H281" s="2735">
        <f t="shared" si="34"/>
        <v>276.351</v>
      </c>
      <c r="I281" s="2734">
        <f>I282+I303</f>
        <v>121.775</v>
      </c>
      <c r="J281" s="2734">
        <f>J282+J303</f>
        <v>61.774</v>
      </c>
      <c r="K281" s="2734">
        <f>K282+K303</f>
        <v>33</v>
      </c>
      <c r="L281" s="2734">
        <f>L282+L303</f>
        <v>59.802</v>
      </c>
      <c r="M281" s="1070"/>
      <c r="N281" s="1070"/>
    </row>
    <row r="282" spans="1:14" ht="80.25" customHeight="1">
      <c r="A282" s="1825" t="s">
        <v>1659</v>
      </c>
      <c r="B282" s="191">
        <v>968</v>
      </c>
      <c r="C282" s="191">
        <v>309</v>
      </c>
      <c r="D282" s="191" t="s">
        <v>1658</v>
      </c>
      <c r="E282" s="191"/>
      <c r="F282" s="535"/>
      <c r="G282" s="535"/>
      <c r="H282" s="873">
        <f>H284</f>
        <v>151.351</v>
      </c>
      <c r="I282" s="2159">
        <f aca="true" t="shared" si="36" ref="I282:L283">I283</f>
        <v>46.775</v>
      </c>
      <c r="J282" s="2159">
        <f t="shared" si="36"/>
        <v>46.774</v>
      </c>
      <c r="K282" s="2159">
        <f t="shared" si="36"/>
        <v>15</v>
      </c>
      <c r="L282" s="873">
        <f t="shared" si="36"/>
        <v>42.802</v>
      </c>
      <c r="M282" s="1070"/>
      <c r="N282" s="1070"/>
    </row>
    <row r="283" spans="1:14" ht="18" customHeight="1">
      <c r="A283" s="533" t="s">
        <v>1514</v>
      </c>
      <c r="B283" s="1877">
        <v>968</v>
      </c>
      <c r="C283" s="1877">
        <v>309</v>
      </c>
      <c r="D283" s="1877" t="s">
        <v>1658</v>
      </c>
      <c r="E283" s="1877">
        <v>500</v>
      </c>
      <c r="F283" s="1878">
        <v>200</v>
      </c>
      <c r="G283" s="535"/>
      <c r="H283" s="873">
        <f>SUM(I283:L283)</f>
        <v>151.351</v>
      </c>
      <c r="I283" s="2159">
        <f t="shared" si="36"/>
        <v>46.775</v>
      </c>
      <c r="J283" s="2159">
        <f t="shared" si="36"/>
        <v>46.774</v>
      </c>
      <c r="K283" s="2159">
        <f t="shared" si="36"/>
        <v>15</v>
      </c>
      <c r="L283" s="873">
        <f t="shared" si="36"/>
        <v>42.802</v>
      </c>
      <c r="M283" s="1070"/>
      <c r="N283" s="1070"/>
    </row>
    <row r="284" spans="1:14" ht="12.75">
      <c r="A284" s="1330" t="s">
        <v>1332</v>
      </c>
      <c r="B284" s="1337">
        <v>968</v>
      </c>
      <c r="C284" s="1337">
        <v>309</v>
      </c>
      <c r="D284" s="1337" t="s">
        <v>1658</v>
      </c>
      <c r="E284" s="1337">
        <v>500</v>
      </c>
      <c r="F284" s="1331">
        <v>244</v>
      </c>
      <c r="G284" s="1331"/>
      <c r="H284" s="1338">
        <f>H285+H287</f>
        <v>151.351</v>
      </c>
      <c r="I284" s="1339">
        <f>I285+I287</f>
        <v>46.775</v>
      </c>
      <c r="J284" s="1339">
        <f>J285+J287</f>
        <v>46.774</v>
      </c>
      <c r="K284" s="1338">
        <f>K285+K287</f>
        <v>15</v>
      </c>
      <c r="L284" s="1338">
        <f>L285+L287</f>
        <v>42.802</v>
      </c>
      <c r="M284" s="1070"/>
      <c r="N284" s="1070"/>
    </row>
    <row r="285" spans="1:14" ht="12.75">
      <c r="A285" s="512" t="s">
        <v>414</v>
      </c>
      <c r="B285" s="192">
        <v>968</v>
      </c>
      <c r="C285" s="192">
        <v>309</v>
      </c>
      <c r="D285" s="192" t="s">
        <v>1658</v>
      </c>
      <c r="E285" s="192">
        <v>500</v>
      </c>
      <c r="F285" s="459">
        <v>244</v>
      </c>
      <c r="G285" s="459">
        <v>200</v>
      </c>
      <c r="H285" s="2673">
        <f>H286</f>
        <v>151.351</v>
      </c>
      <c r="I285" s="2674">
        <f>I286</f>
        <v>46.775</v>
      </c>
      <c r="J285" s="2674">
        <f>J286</f>
        <v>46.774</v>
      </c>
      <c r="K285" s="2673">
        <f>K286</f>
        <v>15</v>
      </c>
      <c r="L285" s="2673">
        <f>L286</f>
        <v>42.802</v>
      </c>
      <c r="M285" s="1070"/>
      <c r="N285" s="1070"/>
    </row>
    <row r="286" spans="1:14" ht="12.75">
      <c r="A286" s="514" t="s">
        <v>417</v>
      </c>
      <c r="B286" s="521">
        <v>968</v>
      </c>
      <c r="C286" s="521">
        <v>309</v>
      </c>
      <c r="D286" s="521" t="s">
        <v>1658</v>
      </c>
      <c r="E286" s="521">
        <v>500</v>
      </c>
      <c r="F286" s="527">
        <v>244</v>
      </c>
      <c r="G286" s="527">
        <v>226</v>
      </c>
      <c r="H286" s="1859">
        <f>SUM(I286:L286)</f>
        <v>151.351</v>
      </c>
      <c r="I286" s="1860">
        <v>46.775</v>
      </c>
      <c r="J286" s="1860">
        <v>46.774</v>
      </c>
      <c r="K286" s="1859">
        <v>15</v>
      </c>
      <c r="L286" s="1859">
        <v>42.802</v>
      </c>
      <c r="M286" s="1070"/>
      <c r="N286" s="1070"/>
    </row>
    <row r="287" spans="1:14" ht="12.75" hidden="1">
      <c r="A287" s="511" t="s">
        <v>418</v>
      </c>
      <c r="B287" s="794">
        <v>968</v>
      </c>
      <c r="C287" s="794">
        <v>309</v>
      </c>
      <c r="D287" s="794" t="s">
        <v>591</v>
      </c>
      <c r="E287" s="794">
        <v>500</v>
      </c>
      <c r="F287" s="1326"/>
      <c r="G287" s="807">
        <v>300</v>
      </c>
      <c r="H287" s="2690">
        <f>SUM(H288:H289)</f>
        <v>0</v>
      </c>
      <c r="I287" s="2691">
        <f>SUM(I288:I289)</f>
        <v>0</v>
      </c>
      <c r="J287" s="2691">
        <f>SUM(J288:J289)</f>
        <v>0</v>
      </c>
      <c r="K287" s="2691">
        <f>SUM(K288:K289)</f>
        <v>0</v>
      </c>
      <c r="L287" s="2690">
        <f>SUM(L288:L289)</f>
        <v>0</v>
      </c>
      <c r="M287" s="1070"/>
      <c r="N287" s="1070"/>
    </row>
    <row r="288" spans="1:14" ht="12.75" hidden="1">
      <c r="A288" s="514" t="s">
        <v>306</v>
      </c>
      <c r="B288" s="521">
        <v>968</v>
      </c>
      <c r="C288" s="521">
        <v>309</v>
      </c>
      <c r="D288" s="521" t="s">
        <v>591</v>
      </c>
      <c r="E288" s="521">
        <v>500</v>
      </c>
      <c r="F288" s="527"/>
      <c r="G288" s="527">
        <v>310</v>
      </c>
      <c r="H288" s="2692">
        <f>SUM(I288:L288)</f>
        <v>0</v>
      </c>
      <c r="I288" s="2693">
        <v>0</v>
      </c>
      <c r="J288" s="2693">
        <v>0</v>
      </c>
      <c r="K288" s="2692">
        <v>0</v>
      </c>
      <c r="L288" s="2692">
        <v>0</v>
      </c>
      <c r="M288" s="1070"/>
      <c r="N288" s="1070"/>
    </row>
    <row r="289" spans="1:14" ht="12.75" hidden="1">
      <c r="A289" s="514" t="s">
        <v>307</v>
      </c>
      <c r="B289" s="521">
        <v>968</v>
      </c>
      <c r="C289" s="521">
        <v>309</v>
      </c>
      <c r="D289" s="521" t="s">
        <v>591</v>
      </c>
      <c r="E289" s="521">
        <v>500</v>
      </c>
      <c r="F289" s="527"/>
      <c r="G289" s="527">
        <v>340</v>
      </c>
      <c r="H289" s="2692">
        <f>SUM(I289:L289)</f>
        <v>0</v>
      </c>
      <c r="I289" s="2693">
        <v>0</v>
      </c>
      <c r="J289" s="2693">
        <v>0</v>
      </c>
      <c r="K289" s="2692">
        <v>0</v>
      </c>
      <c r="L289" s="2692">
        <v>0</v>
      </c>
      <c r="M289" s="1070"/>
      <c r="N289" s="1070"/>
    </row>
    <row r="290" spans="1:14" ht="12.75" hidden="1">
      <c r="A290" s="511" t="s">
        <v>418</v>
      </c>
      <c r="B290" s="794">
        <v>968</v>
      </c>
      <c r="C290" s="794">
        <v>309</v>
      </c>
      <c r="D290" s="794" t="str">
        <f>D291</f>
        <v>219 01 00</v>
      </c>
      <c r="E290" s="794">
        <v>500</v>
      </c>
      <c r="F290" s="1326">
        <v>240</v>
      </c>
      <c r="G290" s="807">
        <v>300</v>
      </c>
      <c r="H290" s="2690">
        <f>SUM(H291:H298)</f>
        <v>0</v>
      </c>
      <c r="I290" s="2690">
        <f>SUM(I291:I298)</f>
        <v>0</v>
      </c>
      <c r="J290" s="2691">
        <f>SUM(J291:J298)</f>
        <v>0</v>
      </c>
      <c r="K290" s="2690">
        <f>SUM(K291:K298)</f>
        <v>0</v>
      </c>
      <c r="L290" s="2690">
        <f>SUM(L291:L298)</f>
        <v>0</v>
      </c>
      <c r="M290" s="1070"/>
      <c r="N290" s="1070"/>
    </row>
    <row r="291" spans="1:14" ht="12.75" hidden="1">
      <c r="A291" s="514" t="s">
        <v>306</v>
      </c>
      <c r="B291" s="521">
        <v>968</v>
      </c>
      <c r="C291" s="794">
        <v>309</v>
      </c>
      <c r="D291" s="794" t="s">
        <v>1283</v>
      </c>
      <c r="E291" s="794">
        <v>500</v>
      </c>
      <c r="F291" s="1326">
        <v>240</v>
      </c>
      <c r="G291" s="527">
        <v>310</v>
      </c>
      <c r="H291" s="2692">
        <f>SUM(I291:L291)</f>
        <v>0</v>
      </c>
      <c r="I291" s="2693">
        <v>0</v>
      </c>
      <c r="J291" s="2693">
        <v>0</v>
      </c>
      <c r="K291" s="2692">
        <v>0</v>
      </c>
      <c r="L291" s="2692">
        <v>0</v>
      </c>
      <c r="M291" s="1070"/>
      <c r="N291" s="1070"/>
    </row>
    <row r="292" spans="1:14" ht="34.5" customHeight="1" hidden="1">
      <c r="A292" s="536" t="s">
        <v>45</v>
      </c>
      <c r="B292" s="509">
        <v>968</v>
      </c>
      <c r="C292" s="509">
        <v>309</v>
      </c>
      <c r="D292" s="509" t="s">
        <v>13</v>
      </c>
      <c r="E292" s="198"/>
      <c r="F292" s="528"/>
      <c r="G292" s="528"/>
      <c r="H292" s="2692">
        <f aca="true" t="shared" si="37" ref="H292:H298">SUM(I292:L292)</f>
        <v>0</v>
      </c>
      <c r="I292" s="2703">
        <f>I293</f>
        <v>0</v>
      </c>
      <c r="J292" s="2703">
        <f>J293</f>
        <v>0</v>
      </c>
      <c r="K292" s="2704">
        <f>K293</f>
        <v>0</v>
      </c>
      <c r="L292" s="2704">
        <f>L293</f>
        <v>0</v>
      </c>
      <c r="M292" s="1070"/>
      <c r="N292" s="1070"/>
    </row>
    <row r="293" spans="1:14" ht="12.75" hidden="1">
      <c r="A293" s="533" t="s">
        <v>503</v>
      </c>
      <c r="B293" s="188">
        <v>968</v>
      </c>
      <c r="C293" s="188">
        <v>309</v>
      </c>
      <c r="D293" s="188" t="s">
        <v>13</v>
      </c>
      <c r="E293" s="188">
        <v>500</v>
      </c>
      <c r="F293" s="525"/>
      <c r="G293" s="525"/>
      <c r="H293" s="2692">
        <f t="shared" si="37"/>
        <v>0</v>
      </c>
      <c r="I293" s="2691">
        <f>I294+I296</f>
        <v>0</v>
      </c>
      <c r="J293" s="2691">
        <f>J294+J296</f>
        <v>0</v>
      </c>
      <c r="K293" s="2690">
        <f>K294+K296</f>
        <v>0</v>
      </c>
      <c r="L293" s="2690">
        <f>L294+L296</f>
        <v>0</v>
      </c>
      <c r="M293" s="1070"/>
      <c r="N293" s="1070"/>
    </row>
    <row r="294" spans="1:14" ht="12.75" hidden="1">
      <c r="A294" s="512" t="s">
        <v>414</v>
      </c>
      <c r="B294" s="192">
        <v>968</v>
      </c>
      <c r="C294" s="192">
        <v>309</v>
      </c>
      <c r="D294" s="192" t="s">
        <v>13</v>
      </c>
      <c r="E294" s="192">
        <v>500</v>
      </c>
      <c r="F294" s="459"/>
      <c r="G294" s="459">
        <v>200</v>
      </c>
      <c r="H294" s="2692">
        <f t="shared" si="37"/>
        <v>0</v>
      </c>
      <c r="I294" s="2702">
        <f>I295</f>
        <v>0</v>
      </c>
      <c r="J294" s="2702">
        <f>J295</f>
        <v>0</v>
      </c>
      <c r="K294" s="2701">
        <f>K295</f>
        <v>0</v>
      </c>
      <c r="L294" s="2701">
        <f>L295</f>
        <v>0</v>
      </c>
      <c r="M294" s="1070"/>
      <c r="N294" s="1070"/>
    </row>
    <row r="295" spans="1:14" ht="12.75" hidden="1">
      <c r="A295" s="514" t="s">
        <v>417</v>
      </c>
      <c r="B295" s="521">
        <v>968</v>
      </c>
      <c r="C295" s="521">
        <v>309</v>
      </c>
      <c r="D295" s="521" t="s">
        <v>13</v>
      </c>
      <c r="E295" s="521">
        <v>500</v>
      </c>
      <c r="F295" s="527"/>
      <c r="G295" s="527">
        <v>226</v>
      </c>
      <c r="H295" s="2692">
        <f t="shared" si="37"/>
        <v>0</v>
      </c>
      <c r="I295" s="2693">
        <v>0</v>
      </c>
      <c r="J295" s="2693">
        <v>0</v>
      </c>
      <c r="K295" s="2692">
        <v>0</v>
      </c>
      <c r="L295" s="2692">
        <v>0</v>
      </c>
      <c r="M295" s="1070"/>
      <c r="N295" s="1070"/>
    </row>
    <row r="296" spans="1:14" ht="12.75" hidden="1">
      <c r="A296" s="511" t="s">
        <v>418</v>
      </c>
      <c r="B296" s="794">
        <v>968</v>
      </c>
      <c r="C296" s="794">
        <v>309</v>
      </c>
      <c r="D296" s="794" t="s">
        <v>13</v>
      </c>
      <c r="E296" s="794">
        <v>500</v>
      </c>
      <c r="F296" s="1326"/>
      <c r="G296" s="807">
        <v>300</v>
      </c>
      <c r="H296" s="2692">
        <f t="shared" si="37"/>
        <v>0</v>
      </c>
      <c r="I296" s="2691">
        <f>I297</f>
        <v>0</v>
      </c>
      <c r="J296" s="2691">
        <f>J297</f>
        <v>0</v>
      </c>
      <c r="K296" s="2690">
        <f>K297</f>
        <v>0</v>
      </c>
      <c r="L296" s="2690">
        <f>L297</f>
        <v>0</v>
      </c>
      <c r="M296" s="1070"/>
      <c r="N296" s="1070"/>
    </row>
    <row r="297" spans="1:14" ht="12.75" hidden="1">
      <c r="A297" s="514" t="s">
        <v>306</v>
      </c>
      <c r="B297" s="521">
        <v>968</v>
      </c>
      <c r="C297" s="521">
        <v>309</v>
      </c>
      <c r="D297" s="521" t="s">
        <v>13</v>
      </c>
      <c r="E297" s="521">
        <v>500</v>
      </c>
      <c r="F297" s="527"/>
      <c r="G297" s="527">
        <v>310</v>
      </c>
      <c r="H297" s="2692">
        <f t="shared" si="37"/>
        <v>0</v>
      </c>
      <c r="I297" s="2693">
        <v>0</v>
      </c>
      <c r="J297" s="2693">
        <v>0</v>
      </c>
      <c r="K297" s="2692">
        <v>0</v>
      </c>
      <c r="L297" s="2692">
        <v>0</v>
      </c>
      <c r="M297" s="1070"/>
      <c r="N297" s="1070"/>
    </row>
    <row r="298" spans="1:14" ht="12.75" hidden="1">
      <c r="A298" s="514" t="s">
        <v>307</v>
      </c>
      <c r="B298" s="521">
        <v>968</v>
      </c>
      <c r="C298" s="521">
        <v>309</v>
      </c>
      <c r="D298" s="521" t="s">
        <v>592</v>
      </c>
      <c r="E298" s="521">
        <v>500</v>
      </c>
      <c r="F298" s="527"/>
      <c r="G298" s="527">
        <v>340</v>
      </c>
      <c r="H298" s="2692">
        <f t="shared" si="37"/>
        <v>0</v>
      </c>
      <c r="I298" s="2693">
        <v>0</v>
      </c>
      <c r="J298" s="2693">
        <v>0</v>
      </c>
      <c r="K298" s="2692">
        <v>0</v>
      </c>
      <c r="L298" s="2692">
        <v>0</v>
      </c>
      <c r="M298" s="1070"/>
      <c r="N298" s="1070"/>
    </row>
    <row r="299" spans="1:16" ht="25.5" customHeight="1" hidden="1">
      <c r="A299" s="208"/>
      <c r="B299" s="40"/>
      <c r="C299" s="40"/>
      <c r="D299" s="40"/>
      <c r="E299" s="40"/>
      <c r="F299" s="40"/>
      <c r="G299" s="40"/>
      <c r="H299" s="2705"/>
      <c r="I299" s="2706"/>
      <c r="J299" s="2706"/>
      <c r="K299" s="2706"/>
      <c r="L299" s="2707"/>
      <c r="M299" s="1070"/>
      <c r="N299" s="1070"/>
      <c r="O299" s="1069"/>
      <c r="P299" s="1069"/>
    </row>
    <row r="300" spans="1:14" ht="16.5" customHeight="1" hidden="1">
      <c r="A300" s="208"/>
      <c r="B300" s="40"/>
      <c r="C300" s="40"/>
      <c r="D300" s="40"/>
      <c r="E300" s="40"/>
      <c r="F300" s="40"/>
      <c r="G300" s="40"/>
      <c r="H300" s="2705"/>
      <c r="I300" s="2706"/>
      <c r="J300" s="2706"/>
      <c r="K300" s="2706"/>
      <c r="L300" s="2707"/>
      <c r="M300" s="1070"/>
      <c r="N300" s="1070"/>
    </row>
    <row r="301" spans="1:14" ht="12.75" hidden="1">
      <c r="A301" s="208"/>
      <c r="B301" s="40"/>
      <c r="C301" s="40"/>
      <c r="D301" s="40"/>
      <c r="E301" s="40"/>
      <c r="F301" s="40"/>
      <c r="G301" s="40"/>
      <c r="H301" s="2705"/>
      <c r="I301" s="2706"/>
      <c r="J301" s="2706"/>
      <c r="K301" s="2706"/>
      <c r="L301" s="2707"/>
      <c r="M301" s="1070"/>
      <c r="N301" s="1070"/>
    </row>
    <row r="302" spans="1:14" ht="12.75" hidden="1">
      <c r="A302" s="208"/>
      <c r="B302" s="40"/>
      <c r="C302" s="40"/>
      <c r="D302" s="40"/>
      <c r="E302" s="40"/>
      <c r="F302" s="40"/>
      <c r="G302" s="40"/>
      <c r="H302" s="2705"/>
      <c r="I302" s="2706"/>
      <c r="J302" s="2706"/>
      <c r="K302" s="2706"/>
      <c r="L302" s="2707"/>
      <c r="M302" s="1070"/>
      <c r="N302" s="1070"/>
    </row>
    <row r="303" spans="1:14" ht="34.5" customHeight="1">
      <c r="A303" s="536" t="s">
        <v>1529</v>
      </c>
      <c r="B303" s="198">
        <v>968</v>
      </c>
      <c r="C303" s="198">
        <v>309</v>
      </c>
      <c r="D303" s="198" t="str">
        <f>D305</f>
        <v>795 05 00</v>
      </c>
      <c r="E303" s="198"/>
      <c r="F303" s="528"/>
      <c r="G303" s="528"/>
      <c r="H303" s="884">
        <f>H305</f>
        <v>125</v>
      </c>
      <c r="I303" s="1011">
        <f aca="true" t="shared" si="38" ref="I303:L304">I304</f>
        <v>75</v>
      </c>
      <c r="J303" s="1011">
        <f t="shared" si="38"/>
        <v>15</v>
      </c>
      <c r="K303" s="1011">
        <f t="shared" si="38"/>
        <v>18</v>
      </c>
      <c r="L303" s="884">
        <f t="shared" si="38"/>
        <v>17</v>
      </c>
      <c r="M303" s="1070"/>
      <c r="N303" s="1070"/>
    </row>
    <row r="304" spans="1:14" ht="15.75" customHeight="1">
      <c r="A304" s="533" t="s">
        <v>1514</v>
      </c>
      <c r="B304" s="1337">
        <v>968</v>
      </c>
      <c r="C304" s="1337">
        <v>309</v>
      </c>
      <c r="D304" s="1337" t="str">
        <f>D305</f>
        <v>795 05 00</v>
      </c>
      <c r="E304" s="1337">
        <v>500</v>
      </c>
      <c r="F304" s="1331">
        <v>200</v>
      </c>
      <c r="G304" s="528"/>
      <c r="H304" s="884">
        <f>SUM(I304:L304)</f>
        <v>125</v>
      </c>
      <c r="I304" s="1011">
        <f t="shared" si="38"/>
        <v>75</v>
      </c>
      <c r="J304" s="1011">
        <f t="shared" si="38"/>
        <v>15</v>
      </c>
      <c r="K304" s="1011">
        <f t="shared" si="38"/>
        <v>18</v>
      </c>
      <c r="L304" s="884">
        <f t="shared" si="38"/>
        <v>17</v>
      </c>
      <c r="M304" s="1070"/>
      <c r="N304" s="1070"/>
    </row>
    <row r="305" spans="1:14" ht="12.75">
      <c r="A305" s="1330" t="s">
        <v>1332</v>
      </c>
      <c r="B305" s="1337">
        <v>968</v>
      </c>
      <c r="C305" s="1337">
        <v>309</v>
      </c>
      <c r="D305" s="1337" t="str">
        <f>D306</f>
        <v>795 05 00</v>
      </c>
      <c r="E305" s="1337">
        <v>500</v>
      </c>
      <c r="F305" s="1331">
        <v>244</v>
      </c>
      <c r="G305" s="1331"/>
      <c r="H305" s="1338">
        <f>H306</f>
        <v>125</v>
      </c>
      <c r="I305" s="1339">
        <f>I306</f>
        <v>75</v>
      </c>
      <c r="J305" s="1339">
        <f>J306</f>
        <v>15</v>
      </c>
      <c r="K305" s="1338">
        <f>K306</f>
        <v>18</v>
      </c>
      <c r="L305" s="1338">
        <f>L306</f>
        <v>17</v>
      </c>
      <c r="M305" s="1070"/>
      <c r="N305" s="1070"/>
    </row>
    <row r="306" spans="1:14" ht="12.75">
      <c r="A306" s="511" t="s">
        <v>414</v>
      </c>
      <c r="B306" s="188">
        <v>968</v>
      </c>
      <c r="C306" s="188">
        <v>309</v>
      </c>
      <c r="D306" s="188" t="str">
        <f>D307</f>
        <v>795 05 00</v>
      </c>
      <c r="E306" s="188">
        <v>500</v>
      </c>
      <c r="F306" s="525">
        <v>244</v>
      </c>
      <c r="G306" s="525">
        <v>200</v>
      </c>
      <c r="H306" s="1861">
        <f aca="true" t="shared" si="39" ref="H306:H312">SUM(I306:L306)</f>
        <v>125</v>
      </c>
      <c r="I306" s="1862">
        <f>SUM(I307:I308)</f>
        <v>75</v>
      </c>
      <c r="J306" s="1862">
        <f>SUM(J307:J308)</f>
        <v>15</v>
      </c>
      <c r="K306" s="1862">
        <f>SUM(K307:K308)</f>
        <v>18</v>
      </c>
      <c r="L306" s="1861">
        <f>SUM(L307:L308)</f>
        <v>17</v>
      </c>
      <c r="M306" s="1070"/>
      <c r="N306" s="1070"/>
    </row>
    <row r="307" spans="1:14" ht="12.75">
      <c r="A307" s="791" t="s">
        <v>417</v>
      </c>
      <c r="B307" s="521">
        <v>968</v>
      </c>
      <c r="C307" s="521">
        <v>309</v>
      </c>
      <c r="D307" s="521" t="s">
        <v>15</v>
      </c>
      <c r="E307" s="521">
        <v>500</v>
      </c>
      <c r="F307" s="521">
        <v>244</v>
      </c>
      <c r="G307" s="521">
        <v>226</v>
      </c>
      <c r="H307" s="2654">
        <f t="shared" si="39"/>
        <v>65</v>
      </c>
      <c r="I307" s="2654">
        <v>15</v>
      </c>
      <c r="J307" s="2654">
        <v>15</v>
      </c>
      <c r="K307" s="2654">
        <f>15+3</f>
        <v>18</v>
      </c>
      <c r="L307" s="2728">
        <f>17</f>
        <v>17</v>
      </c>
      <c r="M307" s="1070"/>
      <c r="N307" s="1070"/>
    </row>
    <row r="308" spans="1:14" ht="13.5" thickBot="1">
      <c r="A308" s="513" t="s">
        <v>305</v>
      </c>
      <c r="B308" s="521">
        <v>968</v>
      </c>
      <c r="C308" s="521">
        <v>309</v>
      </c>
      <c r="D308" s="521" t="s">
        <v>15</v>
      </c>
      <c r="E308" s="521">
        <v>500</v>
      </c>
      <c r="F308" s="521">
        <v>244</v>
      </c>
      <c r="G308" s="521">
        <v>290</v>
      </c>
      <c r="H308" s="2654">
        <f t="shared" si="39"/>
        <v>60</v>
      </c>
      <c r="I308" s="2654">
        <v>60</v>
      </c>
      <c r="J308" s="2654">
        <v>0</v>
      </c>
      <c r="K308" s="2654">
        <v>0</v>
      </c>
      <c r="L308" s="2728">
        <v>0</v>
      </c>
      <c r="M308" s="1070"/>
      <c r="N308" s="1070"/>
    </row>
    <row r="309" spans="1:14" ht="15.75" thickBot="1">
      <c r="A309" s="1294" t="s">
        <v>1143</v>
      </c>
      <c r="B309" s="2202">
        <v>968</v>
      </c>
      <c r="C309" s="2202">
        <v>400</v>
      </c>
      <c r="D309" s="2202"/>
      <c r="E309" s="2202"/>
      <c r="F309" s="2203"/>
      <c r="G309" s="2203"/>
      <c r="H309" s="2741">
        <f t="shared" si="39"/>
        <v>186.5</v>
      </c>
      <c r="I309" s="2741">
        <f>I310+I316+I321</f>
        <v>0</v>
      </c>
      <c r="J309" s="2741">
        <f>J310+J316+J321</f>
        <v>0</v>
      </c>
      <c r="K309" s="2741">
        <f>K310+K316+K321</f>
        <v>186.5</v>
      </c>
      <c r="L309" s="2741">
        <f>L310+L316+L321</f>
        <v>0</v>
      </c>
      <c r="M309" s="1070"/>
      <c r="N309" s="1070"/>
    </row>
    <row r="310" spans="1:14" ht="15">
      <c r="A310" s="874" t="s">
        <v>1194</v>
      </c>
      <c r="B310" s="796">
        <v>968</v>
      </c>
      <c r="C310" s="796">
        <v>401</v>
      </c>
      <c r="D310" s="796"/>
      <c r="E310" s="796"/>
      <c r="F310" s="797"/>
      <c r="G310" s="797"/>
      <c r="H310" s="2732">
        <f t="shared" si="39"/>
        <v>166.5</v>
      </c>
      <c r="I310" s="2733">
        <f aca="true" t="shared" si="40" ref="I310:L311">I311</f>
        <v>0</v>
      </c>
      <c r="J310" s="2734">
        <f t="shared" si="40"/>
        <v>0</v>
      </c>
      <c r="K310" s="2735">
        <f t="shared" si="40"/>
        <v>166.5</v>
      </c>
      <c r="L310" s="2735">
        <f t="shared" si="40"/>
        <v>0</v>
      </c>
      <c r="M310" s="1070"/>
      <c r="N310" s="1070"/>
    </row>
    <row r="311" spans="1:14" ht="24">
      <c r="A311" s="533" t="s">
        <v>1273</v>
      </c>
      <c r="B311" s="198">
        <v>968</v>
      </c>
      <c r="C311" s="198">
        <v>401</v>
      </c>
      <c r="D311" s="198" t="s">
        <v>1195</v>
      </c>
      <c r="E311" s="198"/>
      <c r="F311" s="528"/>
      <c r="G311" s="528"/>
      <c r="H311" s="884">
        <f t="shared" si="39"/>
        <v>166.5</v>
      </c>
      <c r="I311" s="1011">
        <f>I312</f>
        <v>0</v>
      </c>
      <c r="J311" s="1011">
        <f t="shared" si="40"/>
        <v>0</v>
      </c>
      <c r="K311" s="1011">
        <f t="shared" si="40"/>
        <v>166.5</v>
      </c>
      <c r="L311" s="884">
        <f t="shared" si="40"/>
        <v>0</v>
      </c>
      <c r="M311" s="1070"/>
      <c r="N311" s="1070"/>
    </row>
    <row r="312" spans="1:14" ht="12.75">
      <c r="A312" s="533" t="s">
        <v>1517</v>
      </c>
      <c r="B312" s="882">
        <v>968</v>
      </c>
      <c r="C312" s="882">
        <v>401</v>
      </c>
      <c r="D312" s="882" t="s">
        <v>1195</v>
      </c>
      <c r="E312" s="1384">
        <v>6</v>
      </c>
      <c r="F312" s="2163">
        <v>800</v>
      </c>
      <c r="G312" s="2158"/>
      <c r="H312" s="873">
        <f t="shared" si="39"/>
        <v>166.5</v>
      </c>
      <c r="I312" s="2159">
        <f>I313</f>
        <v>0</v>
      </c>
      <c r="J312" s="2159">
        <f>J313</f>
        <v>0</v>
      </c>
      <c r="K312" s="2159">
        <f>K313</f>
        <v>166.5</v>
      </c>
      <c r="L312" s="873">
        <f>L313</f>
        <v>0</v>
      </c>
      <c r="M312" s="1070"/>
      <c r="N312" s="1070"/>
    </row>
    <row r="313" spans="1:14" ht="26.25" customHeight="1">
      <c r="A313" s="2162" t="s">
        <v>1251</v>
      </c>
      <c r="B313" s="1877">
        <v>968</v>
      </c>
      <c r="C313" s="1877">
        <v>401</v>
      </c>
      <c r="D313" s="1877" t="s">
        <v>1195</v>
      </c>
      <c r="E313" s="2160">
        <v>6</v>
      </c>
      <c r="F313" s="2161">
        <v>810</v>
      </c>
      <c r="G313" s="1878"/>
      <c r="H313" s="1338">
        <f aca="true" t="shared" si="41" ref="H313:L314">H314</f>
        <v>166.5</v>
      </c>
      <c r="I313" s="1339">
        <f t="shared" si="41"/>
        <v>0</v>
      </c>
      <c r="J313" s="1339">
        <f t="shared" si="41"/>
        <v>0</v>
      </c>
      <c r="K313" s="1338">
        <f t="shared" si="41"/>
        <v>166.5</v>
      </c>
      <c r="L313" s="1338">
        <f t="shared" si="41"/>
        <v>0</v>
      </c>
      <c r="M313" s="1070"/>
      <c r="N313" s="1070"/>
    </row>
    <row r="314" spans="1:14" ht="12.75">
      <c r="A314" s="511" t="s">
        <v>414</v>
      </c>
      <c r="B314" s="188">
        <v>968</v>
      </c>
      <c r="C314" s="188">
        <v>401</v>
      </c>
      <c r="D314" s="188" t="s">
        <v>1195</v>
      </c>
      <c r="E314" s="1014">
        <v>6</v>
      </c>
      <c r="F314" s="1324">
        <v>810</v>
      </c>
      <c r="G314" s="525">
        <v>200</v>
      </c>
      <c r="H314" s="1861">
        <f t="shared" si="41"/>
        <v>166.5</v>
      </c>
      <c r="I314" s="1862">
        <f t="shared" si="41"/>
        <v>0</v>
      </c>
      <c r="J314" s="1862">
        <f t="shared" si="41"/>
        <v>0</v>
      </c>
      <c r="K314" s="1861">
        <f t="shared" si="41"/>
        <v>166.5</v>
      </c>
      <c r="L314" s="1861">
        <f t="shared" si="41"/>
        <v>0</v>
      </c>
      <c r="M314" s="1070"/>
      <c r="N314" s="1070"/>
    </row>
    <row r="315" spans="1:14" ht="23.25" customHeight="1" thickBot="1">
      <c r="A315" s="1088" t="s">
        <v>1193</v>
      </c>
      <c r="B315" s="1089">
        <v>968</v>
      </c>
      <c r="C315" s="1089">
        <v>401</v>
      </c>
      <c r="D315" s="1089" t="s">
        <v>1195</v>
      </c>
      <c r="E315" s="1287">
        <v>6</v>
      </c>
      <c r="F315" s="1327">
        <v>810</v>
      </c>
      <c r="G315" s="1090">
        <v>242</v>
      </c>
      <c r="H315" s="2736">
        <f>SUM(I315:L315)</f>
        <v>166.5</v>
      </c>
      <c r="I315" s="2731">
        <v>0</v>
      </c>
      <c r="J315" s="2731">
        <v>0</v>
      </c>
      <c r="K315" s="2731">
        <v>166.5</v>
      </c>
      <c r="L315" s="2736">
        <v>0</v>
      </c>
      <c r="M315" s="1070"/>
      <c r="N315" s="1070"/>
    </row>
    <row r="316" spans="1:14" ht="16.5" customHeight="1" hidden="1">
      <c r="A316" s="874" t="s">
        <v>1318</v>
      </c>
      <c r="B316" s="796">
        <v>968</v>
      </c>
      <c r="C316" s="796">
        <v>410</v>
      </c>
      <c r="D316" s="796"/>
      <c r="E316" s="1288"/>
      <c r="F316" s="1328"/>
      <c r="G316" s="797"/>
      <c r="H316" s="2708">
        <f>SUM(I316:L316)</f>
        <v>0</v>
      </c>
      <c r="I316" s="2709">
        <f aca="true" t="shared" si="42" ref="I316:L317">I317</f>
        <v>0</v>
      </c>
      <c r="J316" s="2700">
        <f t="shared" si="42"/>
        <v>0</v>
      </c>
      <c r="K316" s="2699">
        <f t="shared" si="42"/>
        <v>0</v>
      </c>
      <c r="L316" s="2699">
        <f t="shared" si="42"/>
        <v>0</v>
      </c>
      <c r="M316" s="1070"/>
      <c r="N316" s="1070"/>
    </row>
    <row r="317" spans="1:14" ht="15" customHeight="1" hidden="1">
      <c r="A317" s="533" t="s">
        <v>1319</v>
      </c>
      <c r="B317" s="198">
        <v>968</v>
      </c>
      <c r="C317" s="198">
        <v>410</v>
      </c>
      <c r="D317" s="198" t="s">
        <v>1317</v>
      </c>
      <c r="E317" s="198"/>
      <c r="F317" s="528"/>
      <c r="G317" s="528"/>
      <c r="H317" s="2681">
        <f>SUM(I317:L317)</f>
        <v>0</v>
      </c>
      <c r="I317" s="2682">
        <f t="shared" si="42"/>
        <v>0</v>
      </c>
      <c r="J317" s="2682">
        <f t="shared" si="42"/>
        <v>0</v>
      </c>
      <c r="K317" s="2682">
        <f t="shared" si="42"/>
        <v>0</v>
      </c>
      <c r="L317" s="2681">
        <f t="shared" si="42"/>
        <v>0</v>
      </c>
      <c r="M317" s="1070"/>
      <c r="N317" s="1070"/>
    </row>
    <row r="318" spans="1:14" ht="18.75" customHeight="1" hidden="1">
      <c r="A318" s="1330" t="s">
        <v>1249</v>
      </c>
      <c r="B318" s="1337">
        <v>968</v>
      </c>
      <c r="C318" s="1337">
        <v>410</v>
      </c>
      <c r="D318" s="1337" t="s">
        <v>1317</v>
      </c>
      <c r="E318" s="1337">
        <v>500</v>
      </c>
      <c r="F318" s="1331">
        <v>240</v>
      </c>
      <c r="G318" s="1331"/>
      <c r="H318" s="2685">
        <f aca="true" t="shared" si="43" ref="H318:L319">H319</f>
        <v>0</v>
      </c>
      <c r="I318" s="2686">
        <f t="shared" si="43"/>
        <v>0</v>
      </c>
      <c r="J318" s="2686">
        <f t="shared" si="43"/>
        <v>0</v>
      </c>
      <c r="K318" s="2685">
        <f t="shared" si="43"/>
        <v>0</v>
      </c>
      <c r="L318" s="2685">
        <f t="shared" si="43"/>
        <v>0</v>
      </c>
      <c r="M318" s="1070"/>
      <c r="N318" s="1070"/>
    </row>
    <row r="319" spans="1:14" ht="15.75" customHeight="1" hidden="1">
      <c r="A319" s="511" t="s">
        <v>414</v>
      </c>
      <c r="B319" s="188">
        <v>968</v>
      </c>
      <c r="C319" s="188">
        <v>410</v>
      </c>
      <c r="D319" s="188" t="s">
        <v>1317</v>
      </c>
      <c r="E319" s="188">
        <v>500</v>
      </c>
      <c r="F319" s="525">
        <v>240</v>
      </c>
      <c r="G319" s="525">
        <v>200</v>
      </c>
      <c r="H319" s="2690">
        <f t="shared" si="43"/>
        <v>0</v>
      </c>
      <c r="I319" s="2691">
        <f t="shared" si="43"/>
        <v>0</v>
      </c>
      <c r="J319" s="2691">
        <f t="shared" si="43"/>
        <v>0</v>
      </c>
      <c r="K319" s="2690">
        <f t="shared" si="43"/>
        <v>0</v>
      </c>
      <c r="L319" s="2690">
        <f t="shared" si="43"/>
        <v>0</v>
      </c>
      <c r="M319" s="1070"/>
      <c r="N319" s="1070"/>
    </row>
    <row r="320" spans="1:14" ht="15.75" customHeight="1" hidden="1" thickBot="1">
      <c r="A320" s="1088" t="s">
        <v>417</v>
      </c>
      <c r="B320" s="1089">
        <v>968</v>
      </c>
      <c r="C320" s="1089">
        <v>410</v>
      </c>
      <c r="D320" s="1089" t="s">
        <v>1317</v>
      </c>
      <c r="E320" s="1089">
        <v>500</v>
      </c>
      <c r="F320" s="1090">
        <v>240</v>
      </c>
      <c r="G320" s="1090">
        <v>226</v>
      </c>
      <c r="H320" s="2710">
        <f>SUM(I320:L320)</f>
        <v>0</v>
      </c>
      <c r="I320" s="2711">
        <v>0</v>
      </c>
      <c r="J320" s="2711">
        <v>0</v>
      </c>
      <c r="K320" s="2711">
        <v>0</v>
      </c>
      <c r="L320" s="2710">
        <v>0</v>
      </c>
      <c r="M320" s="1070"/>
      <c r="N320" s="1070"/>
    </row>
    <row r="321" spans="1:14" ht="15">
      <c r="A321" s="874" t="s">
        <v>1144</v>
      </c>
      <c r="B321" s="796">
        <v>968</v>
      </c>
      <c r="C321" s="796">
        <v>412</v>
      </c>
      <c r="D321" s="796"/>
      <c r="E321" s="1288"/>
      <c r="F321" s="1328"/>
      <c r="G321" s="797"/>
      <c r="H321" s="2732">
        <f>SUM(I321:L321)</f>
        <v>20</v>
      </c>
      <c r="I321" s="2733">
        <f aca="true" t="shared" si="44" ref="I321:L322">I322</f>
        <v>0</v>
      </c>
      <c r="J321" s="2734">
        <f t="shared" si="44"/>
        <v>0</v>
      </c>
      <c r="K321" s="2735">
        <f t="shared" si="44"/>
        <v>20</v>
      </c>
      <c r="L321" s="2735">
        <f t="shared" si="44"/>
        <v>0</v>
      </c>
      <c r="M321" s="1070"/>
      <c r="N321" s="1070"/>
    </row>
    <row r="322" spans="1:14" ht="12.75">
      <c r="A322" s="533" t="s">
        <v>1651</v>
      </c>
      <c r="B322" s="198">
        <v>968</v>
      </c>
      <c r="C322" s="198">
        <v>412</v>
      </c>
      <c r="D322" s="198" t="s">
        <v>1652</v>
      </c>
      <c r="E322" s="198"/>
      <c r="F322" s="528"/>
      <c r="G322" s="528"/>
      <c r="H322" s="884">
        <f>SUM(I322:L322)</f>
        <v>20</v>
      </c>
      <c r="I322" s="1011">
        <f>I323</f>
        <v>0</v>
      </c>
      <c r="J322" s="1011">
        <f t="shared" si="44"/>
        <v>0</v>
      </c>
      <c r="K322" s="1011">
        <f t="shared" si="44"/>
        <v>20</v>
      </c>
      <c r="L322" s="884">
        <f t="shared" si="44"/>
        <v>0</v>
      </c>
      <c r="M322" s="1070"/>
      <c r="N322" s="1070"/>
    </row>
    <row r="323" spans="1:14" ht="12.75">
      <c r="A323" s="533" t="s">
        <v>1514</v>
      </c>
      <c r="B323" s="1337">
        <v>968</v>
      </c>
      <c r="C323" s="1337">
        <v>412</v>
      </c>
      <c r="D323" s="1337" t="s">
        <v>1652</v>
      </c>
      <c r="E323" s="1337">
        <v>500</v>
      </c>
      <c r="F323" s="1331">
        <v>200</v>
      </c>
      <c r="G323" s="528"/>
      <c r="H323" s="884">
        <f>SUM(I323:L323)</f>
        <v>20</v>
      </c>
      <c r="I323" s="1011">
        <f>I324</f>
        <v>0</v>
      </c>
      <c r="J323" s="1011">
        <f>J324</f>
        <v>0</v>
      </c>
      <c r="K323" s="1011">
        <f>K324</f>
        <v>20</v>
      </c>
      <c r="L323" s="884">
        <f>L324</f>
        <v>0</v>
      </c>
      <c r="M323" s="1070"/>
      <c r="N323" s="1070"/>
    </row>
    <row r="324" spans="1:14" ht="12.75">
      <c r="A324" s="1330" t="s">
        <v>1332</v>
      </c>
      <c r="B324" s="1337">
        <v>968</v>
      </c>
      <c r="C324" s="1337">
        <v>412</v>
      </c>
      <c r="D324" s="1337" t="s">
        <v>1652</v>
      </c>
      <c r="E324" s="1337">
        <v>500</v>
      </c>
      <c r="F324" s="1331">
        <v>244</v>
      </c>
      <c r="G324" s="1331"/>
      <c r="H324" s="1338">
        <f aca="true" t="shared" si="45" ref="H324:L325">H325</f>
        <v>20</v>
      </c>
      <c r="I324" s="1339">
        <f t="shared" si="45"/>
        <v>0</v>
      </c>
      <c r="J324" s="1339">
        <f t="shared" si="45"/>
        <v>0</v>
      </c>
      <c r="K324" s="1338">
        <f t="shared" si="45"/>
        <v>20</v>
      </c>
      <c r="L324" s="1338">
        <f t="shared" si="45"/>
        <v>0</v>
      </c>
      <c r="M324" s="1070"/>
      <c r="N324" s="1070"/>
    </row>
    <row r="325" spans="1:14" ht="12.75">
      <c r="A325" s="511" t="s">
        <v>414</v>
      </c>
      <c r="B325" s="188">
        <v>968</v>
      </c>
      <c r="C325" s="188">
        <v>412</v>
      </c>
      <c r="D325" s="188" t="s">
        <v>1652</v>
      </c>
      <c r="E325" s="188">
        <v>500</v>
      </c>
      <c r="F325" s="525">
        <v>244</v>
      </c>
      <c r="G325" s="525">
        <v>200</v>
      </c>
      <c r="H325" s="1861">
        <f t="shared" si="45"/>
        <v>20</v>
      </c>
      <c r="I325" s="1862">
        <f t="shared" si="45"/>
        <v>0</v>
      </c>
      <c r="J325" s="1862">
        <f t="shared" si="45"/>
        <v>0</v>
      </c>
      <c r="K325" s="1861">
        <f t="shared" si="45"/>
        <v>20</v>
      </c>
      <c r="L325" s="1861">
        <f t="shared" si="45"/>
        <v>0</v>
      </c>
      <c r="M325" s="1070"/>
      <c r="N325" s="1070"/>
    </row>
    <row r="326" spans="1:14" ht="13.5" thickBot="1">
      <c r="A326" s="1088" t="s">
        <v>417</v>
      </c>
      <c r="B326" s="1089">
        <v>968</v>
      </c>
      <c r="C326" s="1089">
        <v>412</v>
      </c>
      <c r="D326" s="1089" t="s">
        <v>1652</v>
      </c>
      <c r="E326" s="1089">
        <v>500</v>
      </c>
      <c r="F326" s="1090">
        <v>244</v>
      </c>
      <c r="G326" s="1090">
        <v>226</v>
      </c>
      <c r="H326" s="2736">
        <f>SUM(I326:L326)</f>
        <v>20</v>
      </c>
      <c r="I326" s="2731">
        <v>0</v>
      </c>
      <c r="J326" s="2731">
        <v>0</v>
      </c>
      <c r="K326" s="2731">
        <v>20</v>
      </c>
      <c r="L326" s="2736">
        <v>0</v>
      </c>
      <c r="M326" s="1070"/>
      <c r="N326" s="1070"/>
    </row>
    <row r="327" spans="1:14" ht="15.75" thickBot="1">
      <c r="A327" s="799" t="s">
        <v>310</v>
      </c>
      <c r="B327" s="800">
        <v>968</v>
      </c>
      <c r="C327" s="800">
        <v>500</v>
      </c>
      <c r="D327" s="800"/>
      <c r="E327" s="800"/>
      <c r="F327" s="801"/>
      <c r="G327" s="801"/>
      <c r="H327" s="2738">
        <f>SUM(I327:L327)</f>
        <v>47725.649</v>
      </c>
      <c r="I327" s="2738">
        <f>I328</f>
        <v>100</v>
      </c>
      <c r="J327" s="2757">
        <f>J328</f>
        <v>23610</v>
      </c>
      <c r="K327" s="2738">
        <f>K328</f>
        <v>22060.617</v>
      </c>
      <c r="L327" s="2738">
        <f>L328</f>
        <v>1955.032</v>
      </c>
      <c r="M327" s="1070"/>
      <c r="N327" s="1070"/>
    </row>
    <row r="328" spans="1:14" ht="15.75" thickBot="1">
      <c r="A328" s="534" t="s">
        <v>483</v>
      </c>
      <c r="B328" s="519">
        <v>968</v>
      </c>
      <c r="C328" s="519">
        <v>503</v>
      </c>
      <c r="D328" s="519"/>
      <c r="E328" s="519"/>
      <c r="F328" s="524"/>
      <c r="G328" s="524"/>
      <c r="H328" s="2758">
        <f>SUM(I328:L328)</f>
        <v>47725.649</v>
      </c>
      <c r="I328" s="2758">
        <f>I329+I363+I383+I411</f>
        <v>100</v>
      </c>
      <c r="J328" s="2758">
        <f>J329+J363+J383+J411</f>
        <v>23610</v>
      </c>
      <c r="K328" s="2758">
        <f>K329+K363+K383+K411</f>
        <v>22060.617</v>
      </c>
      <c r="L328" s="2758">
        <f>L329+L363+L383+L411</f>
        <v>1955.032</v>
      </c>
      <c r="M328" s="1070"/>
      <c r="N328" s="1070"/>
    </row>
    <row r="329" spans="1:14" ht="18" customHeight="1">
      <c r="A329" s="1826" t="s">
        <v>1295</v>
      </c>
      <c r="B329" s="198">
        <v>968</v>
      </c>
      <c r="C329" s="198">
        <v>503</v>
      </c>
      <c r="D329" s="198" t="s">
        <v>485</v>
      </c>
      <c r="E329" s="198"/>
      <c r="F329" s="528"/>
      <c r="G329" s="528"/>
      <c r="H329" s="2759">
        <f>H330+H339+H344+H355</f>
        <v>35661.172999999995</v>
      </c>
      <c r="I329" s="2759">
        <f>I330+I339+I344+I355</f>
        <v>0</v>
      </c>
      <c r="J329" s="2759">
        <f>J330+J339+J344+J355</f>
        <v>20000</v>
      </c>
      <c r="K329" s="2759">
        <f>K330+K339+K344+K355</f>
        <v>15661.172999999999</v>
      </c>
      <c r="L329" s="2759">
        <f>L330+L339+L344+L355</f>
        <v>0</v>
      </c>
      <c r="M329" s="1070"/>
      <c r="N329" s="1070"/>
    </row>
    <row r="330" spans="1:14" ht="25.5" customHeight="1">
      <c r="A330" s="536" t="s">
        <v>1364</v>
      </c>
      <c r="B330" s="191">
        <v>968</v>
      </c>
      <c r="C330" s="191">
        <v>503</v>
      </c>
      <c r="D330" s="191" t="s">
        <v>487</v>
      </c>
      <c r="E330" s="191"/>
      <c r="F330" s="535"/>
      <c r="G330" s="535"/>
      <c r="H330" s="873">
        <f>H332</f>
        <v>32084.176</v>
      </c>
      <c r="I330" s="873">
        <f aca="true" t="shared" si="46" ref="I330:L332">I331</f>
        <v>0</v>
      </c>
      <c r="J330" s="873">
        <f t="shared" si="46"/>
        <v>20000</v>
      </c>
      <c r="K330" s="873">
        <f t="shared" si="46"/>
        <v>12084.176</v>
      </c>
      <c r="L330" s="873">
        <f t="shared" si="46"/>
        <v>0</v>
      </c>
      <c r="M330" s="1070"/>
      <c r="N330" s="1070"/>
    </row>
    <row r="331" spans="1:14" ht="13.5" customHeight="1">
      <c r="A331" s="533" t="s">
        <v>1514</v>
      </c>
      <c r="B331" s="1877">
        <v>968</v>
      </c>
      <c r="C331" s="1877">
        <v>503</v>
      </c>
      <c r="D331" s="1877" t="s">
        <v>487</v>
      </c>
      <c r="E331" s="1877">
        <v>500</v>
      </c>
      <c r="F331" s="1878">
        <v>200</v>
      </c>
      <c r="G331" s="535"/>
      <c r="H331" s="873">
        <f>SUM(I331:L331)</f>
        <v>32084.176</v>
      </c>
      <c r="I331" s="873">
        <f t="shared" si="46"/>
        <v>0</v>
      </c>
      <c r="J331" s="873">
        <f t="shared" si="46"/>
        <v>20000</v>
      </c>
      <c r="K331" s="873">
        <f t="shared" si="46"/>
        <v>12084.176</v>
      </c>
      <c r="L331" s="873">
        <f t="shared" si="46"/>
        <v>0</v>
      </c>
      <c r="M331" s="1070"/>
      <c r="N331" s="1070"/>
    </row>
    <row r="332" spans="1:14" ht="15" customHeight="1">
      <c r="A332" s="1330" t="s">
        <v>1332</v>
      </c>
      <c r="B332" s="1337">
        <v>968</v>
      </c>
      <c r="C332" s="1337">
        <v>503</v>
      </c>
      <c r="D332" s="1337" t="s">
        <v>487</v>
      </c>
      <c r="E332" s="1337">
        <v>500</v>
      </c>
      <c r="F332" s="1331">
        <v>244</v>
      </c>
      <c r="G332" s="1331"/>
      <c r="H332" s="1338">
        <f>H333</f>
        <v>32084.176</v>
      </c>
      <c r="I332" s="1338">
        <f t="shared" si="46"/>
        <v>0</v>
      </c>
      <c r="J332" s="2745">
        <f t="shared" si="46"/>
        <v>20000</v>
      </c>
      <c r="K332" s="1338">
        <f t="shared" si="46"/>
        <v>12084.176</v>
      </c>
      <c r="L332" s="1338">
        <f t="shared" si="46"/>
        <v>0</v>
      </c>
      <c r="M332" s="1070"/>
      <c r="N332" s="1070"/>
    </row>
    <row r="333" spans="1:14" ht="12.75">
      <c r="A333" s="511" t="s">
        <v>414</v>
      </c>
      <c r="B333" s="188">
        <v>968</v>
      </c>
      <c r="C333" s="188">
        <v>503</v>
      </c>
      <c r="D333" s="188" t="s">
        <v>487</v>
      </c>
      <c r="E333" s="188">
        <v>500</v>
      </c>
      <c r="F333" s="525">
        <v>244</v>
      </c>
      <c r="G333" s="525">
        <v>200</v>
      </c>
      <c r="H333" s="1861">
        <f>SUM(I333:L333)</f>
        <v>32084.176</v>
      </c>
      <c r="I333" s="1861">
        <f>SUM(I334:I335)</f>
        <v>0</v>
      </c>
      <c r="J333" s="1861">
        <f>SUM(J334:J335)</f>
        <v>20000</v>
      </c>
      <c r="K333" s="1861">
        <f>SUM(K334:K335)</f>
        <v>12084.176</v>
      </c>
      <c r="L333" s="1861">
        <f>SUM(L334:L335)</f>
        <v>0</v>
      </c>
      <c r="M333" s="1070"/>
      <c r="N333" s="1070"/>
    </row>
    <row r="334" spans="1:14" ht="12.75" customHeight="1" hidden="1">
      <c r="A334" s="514" t="s">
        <v>416</v>
      </c>
      <c r="B334" s="188">
        <v>968</v>
      </c>
      <c r="C334" s="521">
        <v>503</v>
      </c>
      <c r="D334" s="521" t="s">
        <v>487</v>
      </c>
      <c r="E334" s="521">
        <v>500</v>
      </c>
      <c r="F334" s="527">
        <v>244</v>
      </c>
      <c r="G334" s="527">
        <v>225</v>
      </c>
      <c r="H334" s="1859">
        <f>SUM(I334:L334)</f>
        <v>0</v>
      </c>
      <c r="I334" s="1859">
        <v>0</v>
      </c>
      <c r="J334" s="2746">
        <v>0</v>
      </c>
      <c r="K334" s="1859">
        <v>0</v>
      </c>
      <c r="L334" s="1859">
        <v>0</v>
      </c>
      <c r="M334" s="1070"/>
      <c r="N334" s="1070"/>
    </row>
    <row r="335" spans="1:14" ht="16.5" customHeight="1">
      <c r="A335" s="514" t="s">
        <v>417</v>
      </c>
      <c r="B335" s="521">
        <v>968</v>
      </c>
      <c r="C335" s="521">
        <v>503</v>
      </c>
      <c r="D335" s="521" t="s">
        <v>487</v>
      </c>
      <c r="E335" s="521">
        <v>500</v>
      </c>
      <c r="F335" s="527">
        <v>244</v>
      </c>
      <c r="G335" s="527">
        <v>226</v>
      </c>
      <c r="H335" s="1859">
        <f>SUM(I335:L335)</f>
        <v>32084.176</v>
      </c>
      <c r="I335" s="1859">
        <v>0</v>
      </c>
      <c r="J335" s="2746">
        <v>20000</v>
      </c>
      <c r="K335" s="1859">
        <v>12084.176</v>
      </c>
      <c r="L335" s="1859">
        <v>0</v>
      </c>
      <c r="M335" s="1070"/>
      <c r="N335" s="1070"/>
    </row>
    <row r="336" spans="1:14" ht="24" hidden="1">
      <c r="A336" s="887" t="s">
        <v>992</v>
      </c>
      <c r="B336" s="188">
        <v>968</v>
      </c>
      <c r="C336" s="188">
        <v>503</v>
      </c>
      <c r="D336" s="188" t="s">
        <v>487</v>
      </c>
      <c r="E336" s="188">
        <v>599</v>
      </c>
      <c r="F336" s="525"/>
      <c r="G336" s="525"/>
      <c r="H336" s="1861">
        <f aca="true" t="shared" si="47" ref="H336:L337">H337</f>
        <v>0</v>
      </c>
      <c r="I336" s="1861">
        <f t="shared" si="47"/>
        <v>0</v>
      </c>
      <c r="J336" s="2747">
        <f t="shared" si="47"/>
        <v>0</v>
      </c>
      <c r="K336" s="1861">
        <f>K337</f>
        <v>0</v>
      </c>
      <c r="L336" s="1861">
        <f t="shared" si="47"/>
        <v>0</v>
      </c>
      <c r="M336" s="1070"/>
      <c r="N336" s="1070"/>
    </row>
    <row r="337" spans="1:14" ht="12.75" hidden="1">
      <c r="A337" s="511" t="s">
        <v>414</v>
      </c>
      <c r="B337" s="188">
        <v>968</v>
      </c>
      <c r="C337" s="188">
        <v>503</v>
      </c>
      <c r="D337" s="188" t="s">
        <v>487</v>
      </c>
      <c r="E337" s="188">
        <v>599</v>
      </c>
      <c r="F337" s="525"/>
      <c r="G337" s="525">
        <v>200</v>
      </c>
      <c r="H337" s="1861">
        <f t="shared" si="47"/>
        <v>0</v>
      </c>
      <c r="I337" s="1861">
        <f t="shared" si="47"/>
        <v>0</v>
      </c>
      <c r="J337" s="2747">
        <f t="shared" si="47"/>
        <v>0</v>
      </c>
      <c r="K337" s="1861">
        <f t="shared" si="47"/>
        <v>0</v>
      </c>
      <c r="L337" s="1861">
        <f t="shared" si="47"/>
        <v>0</v>
      </c>
      <c r="M337" s="1070"/>
      <c r="N337" s="1070"/>
    </row>
    <row r="338" spans="1:14" ht="28.5" customHeight="1" hidden="1">
      <c r="A338" s="514" t="s">
        <v>417</v>
      </c>
      <c r="B338" s="521">
        <v>968</v>
      </c>
      <c r="C338" s="521">
        <v>503</v>
      </c>
      <c r="D338" s="521" t="s">
        <v>487</v>
      </c>
      <c r="E338" s="521">
        <v>599</v>
      </c>
      <c r="F338" s="527"/>
      <c r="G338" s="527">
        <v>226</v>
      </c>
      <c r="H338" s="1859">
        <f>SUM(I338:L338)</f>
        <v>0</v>
      </c>
      <c r="I338" s="1859">
        <v>0</v>
      </c>
      <c r="J338" s="2746">
        <v>0</v>
      </c>
      <c r="K338" s="1859">
        <v>0</v>
      </c>
      <c r="L338" s="1859">
        <v>0</v>
      </c>
      <c r="M338" s="1070"/>
      <c r="N338" s="1070"/>
    </row>
    <row r="339" spans="1:14" ht="17.25" customHeight="1">
      <c r="A339" s="536" t="s">
        <v>1296</v>
      </c>
      <c r="B339" s="191">
        <v>968</v>
      </c>
      <c r="C339" s="191">
        <v>503</v>
      </c>
      <c r="D339" s="191" t="s">
        <v>488</v>
      </c>
      <c r="E339" s="191"/>
      <c r="F339" s="535"/>
      <c r="G339" s="535"/>
      <c r="H339" s="873">
        <f>H341</f>
        <v>473.524</v>
      </c>
      <c r="I339" s="873">
        <f aca="true" t="shared" si="48" ref="I339:L340">I340</f>
        <v>0</v>
      </c>
      <c r="J339" s="873">
        <f t="shared" si="48"/>
        <v>0</v>
      </c>
      <c r="K339" s="873">
        <f t="shared" si="48"/>
        <v>473.524</v>
      </c>
      <c r="L339" s="873">
        <f t="shared" si="48"/>
        <v>0</v>
      </c>
      <c r="M339" s="1070"/>
      <c r="N339" s="1070"/>
    </row>
    <row r="340" spans="1:14" ht="17.25" customHeight="1">
      <c r="A340" s="533" t="s">
        <v>1514</v>
      </c>
      <c r="B340" s="1877">
        <v>968</v>
      </c>
      <c r="C340" s="1877">
        <v>503</v>
      </c>
      <c r="D340" s="1877" t="s">
        <v>488</v>
      </c>
      <c r="E340" s="1877">
        <v>500</v>
      </c>
      <c r="F340" s="1878">
        <v>200</v>
      </c>
      <c r="G340" s="535"/>
      <c r="H340" s="873">
        <f>SUM(I340:L340)</f>
        <v>473.524</v>
      </c>
      <c r="I340" s="873">
        <f t="shared" si="48"/>
        <v>0</v>
      </c>
      <c r="J340" s="873">
        <f t="shared" si="48"/>
        <v>0</v>
      </c>
      <c r="K340" s="873">
        <f t="shared" si="48"/>
        <v>473.524</v>
      </c>
      <c r="L340" s="873">
        <f t="shared" si="48"/>
        <v>0</v>
      </c>
      <c r="M340" s="1070"/>
      <c r="N340" s="1070"/>
    </row>
    <row r="341" spans="1:14" ht="12.75">
      <c r="A341" s="1330" t="s">
        <v>1332</v>
      </c>
      <c r="B341" s="1337">
        <v>968</v>
      </c>
      <c r="C341" s="1337">
        <v>503</v>
      </c>
      <c r="D341" s="1337" t="s">
        <v>488</v>
      </c>
      <c r="E341" s="1337">
        <v>500</v>
      </c>
      <c r="F341" s="1331">
        <v>244</v>
      </c>
      <c r="G341" s="1331"/>
      <c r="H341" s="1338">
        <f>SUM(I341:L341)</f>
        <v>473.524</v>
      </c>
      <c r="I341" s="1338">
        <f aca="true" t="shared" si="49" ref="I341:L342">I342</f>
        <v>0</v>
      </c>
      <c r="J341" s="2745">
        <f>J342</f>
        <v>0</v>
      </c>
      <c r="K341" s="1338">
        <f>K342</f>
        <v>473.524</v>
      </c>
      <c r="L341" s="1338">
        <f t="shared" si="49"/>
        <v>0</v>
      </c>
      <c r="M341" s="1070"/>
      <c r="N341" s="1070"/>
    </row>
    <row r="342" spans="1:14" ht="12.75">
      <c r="A342" s="511" t="s">
        <v>414</v>
      </c>
      <c r="B342" s="188">
        <v>968</v>
      </c>
      <c r="C342" s="188">
        <v>503</v>
      </c>
      <c r="D342" s="188" t="s">
        <v>488</v>
      </c>
      <c r="E342" s="188">
        <v>500</v>
      </c>
      <c r="F342" s="525">
        <v>244</v>
      </c>
      <c r="G342" s="525">
        <v>200</v>
      </c>
      <c r="H342" s="1861">
        <f>SUM(I342:L342)</f>
        <v>473.524</v>
      </c>
      <c r="I342" s="1861">
        <f t="shared" si="49"/>
        <v>0</v>
      </c>
      <c r="J342" s="2747">
        <f>J343</f>
        <v>0</v>
      </c>
      <c r="K342" s="1861">
        <f>K343</f>
        <v>473.524</v>
      </c>
      <c r="L342" s="1861">
        <f t="shared" si="49"/>
        <v>0</v>
      </c>
      <c r="M342" s="1070"/>
      <c r="N342" s="1070"/>
    </row>
    <row r="343" spans="1:14" ht="15" customHeight="1">
      <c r="A343" s="514" t="s">
        <v>417</v>
      </c>
      <c r="B343" s="521">
        <v>968</v>
      </c>
      <c r="C343" s="521">
        <v>503</v>
      </c>
      <c r="D343" s="521" t="s">
        <v>488</v>
      </c>
      <c r="E343" s="521">
        <v>500</v>
      </c>
      <c r="F343" s="527">
        <v>244</v>
      </c>
      <c r="G343" s="527">
        <v>226</v>
      </c>
      <c r="H343" s="1859">
        <f>SUM(I343:L343)</f>
        <v>473.524</v>
      </c>
      <c r="I343" s="1859">
        <v>0</v>
      </c>
      <c r="J343" s="2746">
        <f>777.139-777.139</f>
        <v>0</v>
      </c>
      <c r="K343" s="1859">
        <v>473.524</v>
      </c>
      <c r="L343" s="1859">
        <v>0</v>
      </c>
      <c r="M343" s="1070"/>
      <c r="N343" s="1070"/>
    </row>
    <row r="344" spans="1:14" ht="17.25" customHeight="1">
      <c r="A344" s="536" t="s">
        <v>46</v>
      </c>
      <c r="B344" s="191">
        <v>968</v>
      </c>
      <c r="C344" s="191">
        <v>503</v>
      </c>
      <c r="D344" s="191" t="s">
        <v>489</v>
      </c>
      <c r="E344" s="191"/>
      <c r="F344" s="535"/>
      <c r="G344" s="535"/>
      <c r="H344" s="873">
        <f>H346+H350</f>
        <v>2829.735</v>
      </c>
      <c r="I344" s="873">
        <f aca="true" t="shared" si="50" ref="I344:L345">I345</f>
        <v>0</v>
      </c>
      <c r="J344" s="873">
        <f t="shared" si="50"/>
        <v>0</v>
      </c>
      <c r="K344" s="873">
        <f t="shared" si="50"/>
        <v>2829.735</v>
      </c>
      <c r="L344" s="873">
        <f t="shared" si="50"/>
        <v>0</v>
      </c>
      <c r="M344" s="1070"/>
      <c r="N344" s="1070"/>
    </row>
    <row r="345" spans="1:14" ht="17.25" customHeight="1">
      <c r="A345" s="533" t="s">
        <v>1514</v>
      </c>
      <c r="B345" s="1877">
        <v>968</v>
      </c>
      <c r="C345" s="1877">
        <v>503</v>
      </c>
      <c r="D345" s="1877" t="s">
        <v>489</v>
      </c>
      <c r="E345" s="1877">
        <v>500</v>
      </c>
      <c r="F345" s="1878">
        <v>200</v>
      </c>
      <c r="G345" s="535"/>
      <c r="H345" s="873">
        <f>SUM(I345:L345)</f>
        <v>2829.735</v>
      </c>
      <c r="I345" s="873">
        <f t="shared" si="50"/>
        <v>0</v>
      </c>
      <c r="J345" s="873">
        <f t="shared" si="50"/>
        <v>0</v>
      </c>
      <c r="K345" s="873">
        <f t="shared" si="50"/>
        <v>2829.735</v>
      </c>
      <c r="L345" s="873">
        <f t="shared" si="50"/>
        <v>0</v>
      </c>
      <c r="M345" s="1070"/>
      <c r="N345" s="1070"/>
    </row>
    <row r="346" spans="1:14" ht="12.75">
      <c r="A346" s="1330" t="s">
        <v>1332</v>
      </c>
      <c r="B346" s="1337">
        <v>968</v>
      </c>
      <c r="C346" s="1337">
        <v>503</v>
      </c>
      <c r="D346" s="1337" t="s">
        <v>489</v>
      </c>
      <c r="E346" s="1337">
        <v>500</v>
      </c>
      <c r="F346" s="1331">
        <v>244</v>
      </c>
      <c r="G346" s="1331"/>
      <c r="H346" s="1338">
        <f>SUM(I346:L346)</f>
        <v>2829.735</v>
      </c>
      <c r="I346" s="1338">
        <f>I347+I353</f>
        <v>0</v>
      </c>
      <c r="J346" s="1338">
        <f>J347+J353</f>
        <v>0</v>
      </c>
      <c r="K346" s="1338">
        <f>K347+K353</f>
        <v>2829.735</v>
      </c>
      <c r="L346" s="1338">
        <f>L347+L353</f>
        <v>0</v>
      </c>
      <c r="M346" s="1070"/>
      <c r="N346" s="1070"/>
    </row>
    <row r="347" spans="1:14" ht="12.75">
      <c r="A347" s="511" t="s">
        <v>414</v>
      </c>
      <c r="B347" s="188">
        <v>968</v>
      </c>
      <c r="C347" s="188">
        <v>503</v>
      </c>
      <c r="D347" s="188" t="s">
        <v>489</v>
      </c>
      <c r="E347" s="188">
        <v>500</v>
      </c>
      <c r="F347" s="525">
        <v>244</v>
      </c>
      <c r="G347" s="525">
        <v>200</v>
      </c>
      <c r="H347" s="1861">
        <f>SUM(I347:L347)</f>
        <v>1042.988</v>
      </c>
      <c r="I347" s="1861">
        <f>SUM(I348:I349)</f>
        <v>0</v>
      </c>
      <c r="J347" s="1861">
        <f>SUM(J348:J349)</f>
        <v>0</v>
      </c>
      <c r="K347" s="1861">
        <f>SUM(K348:K349)</f>
        <v>1042.988</v>
      </c>
      <c r="L347" s="1861">
        <f>SUM(L348:L349)</f>
        <v>0</v>
      </c>
      <c r="M347" s="1070"/>
      <c r="N347" s="1070"/>
    </row>
    <row r="348" spans="1:14" ht="12.75">
      <c r="A348" s="514" t="s">
        <v>416</v>
      </c>
      <c r="B348" s="521">
        <v>968</v>
      </c>
      <c r="C348" s="521">
        <v>503</v>
      </c>
      <c r="D348" s="521" t="s">
        <v>489</v>
      </c>
      <c r="E348" s="521">
        <v>500</v>
      </c>
      <c r="F348" s="527">
        <v>244</v>
      </c>
      <c r="G348" s="527">
        <v>225</v>
      </c>
      <c r="H348" s="1859">
        <f>SUM(I348:L348)</f>
        <v>1000</v>
      </c>
      <c r="I348" s="1859">
        <v>0</v>
      </c>
      <c r="J348" s="2746">
        <f>500-500</f>
        <v>0</v>
      </c>
      <c r="K348" s="1859">
        <v>1000</v>
      </c>
      <c r="L348" s="1859">
        <v>0</v>
      </c>
      <c r="M348" s="1070"/>
      <c r="N348" s="1070"/>
    </row>
    <row r="349" spans="1:14" ht="12" customHeight="1">
      <c r="A349" s="514" t="s">
        <v>417</v>
      </c>
      <c r="B349" s="521">
        <v>968</v>
      </c>
      <c r="C349" s="521">
        <v>503</v>
      </c>
      <c r="D349" s="521" t="s">
        <v>489</v>
      </c>
      <c r="E349" s="521">
        <v>500</v>
      </c>
      <c r="F349" s="527">
        <v>244</v>
      </c>
      <c r="G349" s="527">
        <v>226</v>
      </c>
      <c r="H349" s="1859">
        <f>SUM(I349:L349)</f>
        <v>42.988</v>
      </c>
      <c r="I349" s="1859">
        <v>0</v>
      </c>
      <c r="J349" s="2746">
        <v>0</v>
      </c>
      <c r="K349" s="1859">
        <v>42.988</v>
      </c>
      <c r="L349" s="1859">
        <v>0</v>
      </c>
      <c r="M349" s="1070"/>
      <c r="N349" s="1070"/>
    </row>
    <row r="350" spans="1:14" ht="24" hidden="1">
      <c r="A350" s="887" t="s">
        <v>992</v>
      </c>
      <c r="B350" s="188">
        <v>968</v>
      </c>
      <c r="C350" s="188">
        <v>503</v>
      </c>
      <c r="D350" s="188" t="s">
        <v>489</v>
      </c>
      <c r="E350" s="188">
        <v>599</v>
      </c>
      <c r="F350" s="525"/>
      <c r="G350" s="525"/>
      <c r="H350" s="2690">
        <f aca="true" t="shared" si="51" ref="H350:L351">H351</f>
        <v>0</v>
      </c>
      <c r="I350" s="2690">
        <f t="shared" si="51"/>
        <v>0</v>
      </c>
      <c r="J350" s="2714">
        <f t="shared" si="51"/>
        <v>0</v>
      </c>
      <c r="K350" s="2690">
        <f t="shared" si="51"/>
        <v>0</v>
      </c>
      <c r="L350" s="2690">
        <f t="shared" si="51"/>
        <v>0</v>
      </c>
      <c r="M350" s="1070"/>
      <c r="N350" s="1070"/>
    </row>
    <row r="351" spans="1:14" ht="12.75" hidden="1">
      <c r="A351" s="511" t="s">
        <v>414</v>
      </c>
      <c r="B351" s="188">
        <v>968</v>
      </c>
      <c r="C351" s="188">
        <v>503</v>
      </c>
      <c r="D351" s="188" t="s">
        <v>489</v>
      </c>
      <c r="E351" s="188">
        <v>599</v>
      </c>
      <c r="F351" s="525"/>
      <c r="G351" s="525">
        <v>200</v>
      </c>
      <c r="H351" s="2690">
        <f t="shared" si="51"/>
        <v>0</v>
      </c>
      <c r="I351" s="2690">
        <f t="shared" si="51"/>
        <v>0</v>
      </c>
      <c r="J351" s="2714">
        <f t="shared" si="51"/>
        <v>0</v>
      </c>
      <c r="K351" s="2690">
        <f t="shared" si="51"/>
        <v>0</v>
      </c>
      <c r="L351" s="2690">
        <f t="shared" si="51"/>
        <v>0</v>
      </c>
      <c r="M351" s="1070"/>
      <c r="N351" s="1070"/>
    </row>
    <row r="352" spans="1:14" ht="12.75" hidden="1">
      <c r="A352" s="514" t="s">
        <v>417</v>
      </c>
      <c r="B352" s="521">
        <v>968</v>
      </c>
      <c r="C352" s="521">
        <v>503</v>
      </c>
      <c r="D352" s="521" t="s">
        <v>489</v>
      </c>
      <c r="E352" s="521">
        <v>599</v>
      </c>
      <c r="F352" s="527"/>
      <c r="G352" s="527">
        <v>226</v>
      </c>
      <c r="H352" s="2692">
        <f aca="true" t="shared" si="52" ref="H352:H357">SUM(I352:L352)</f>
        <v>0</v>
      </c>
      <c r="I352" s="2692">
        <v>0</v>
      </c>
      <c r="J352" s="2713">
        <v>0</v>
      </c>
      <c r="K352" s="2692">
        <v>0</v>
      </c>
      <c r="L352" s="2692">
        <v>0</v>
      </c>
      <c r="M352" s="1070"/>
      <c r="N352" s="1070"/>
    </row>
    <row r="353" spans="1:14" ht="12.75">
      <c r="A353" s="511" t="s">
        <v>418</v>
      </c>
      <c r="B353" s="188">
        <v>968</v>
      </c>
      <c r="C353" s="188">
        <v>503</v>
      </c>
      <c r="D353" s="188" t="s">
        <v>489</v>
      </c>
      <c r="E353" s="188">
        <v>500</v>
      </c>
      <c r="F353" s="525">
        <v>244</v>
      </c>
      <c r="G353" s="807">
        <v>300</v>
      </c>
      <c r="H353" s="1859">
        <f t="shared" si="52"/>
        <v>1786.747</v>
      </c>
      <c r="I353" s="1859">
        <f>I354</f>
        <v>0</v>
      </c>
      <c r="J353" s="2746">
        <f>J354</f>
        <v>0</v>
      </c>
      <c r="K353" s="1859">
        <f>K354</f>
        <v>1786.747</v>
      </c>
      <c r="L353" s="1859">
        <f>L354</f>
        <v>0</v>
      </c>
      <c r="M353" s="1070"/>
      <c r="N353" s="1070"/>
    </row>
    <row r="354" spans="1:14" ht="12.75">
      <c r="A354" s="514" t="s">
        <v>306</v>
      </c>
      <c r="B354" s="521">
        <v>968</v>
      </c>
      <c r="C354" s="521">
        <v>503</v>
      </c>
      <c r="D354" s="521" t="s">
        <v>489</v>
      </c>
      <c r="E354" s="521">
        <v>500</v>
      </c>
      <c r="F354" s="527">
        <v>244</v>
      </c>
      <c r="G354" s="527">
        <v>310</v>
      </c>
      <c r="H354" s="1859">
        <f t="shared" si="52"/>
        <v>1786.747</v>
      </c>
      <c r="I354" s="1859">
        <v>0</v>
      </c>
      <c r="J354" s="2746">
        <v>0</v>
      </c>
      <c r="K354" s="1859">
        <v>1786.747</v>
      </c>
      <c r="L354" s="1859">
        <v>0</v>
      </c>
      <c r="M354" s="1070"/>
      <c r="N354" s="1070"/>
    </row>
    <row r="355" spans="1:14" ht="36" customHeight="1">
      <c r="A355" s="536" t="s">
        <v>1663</v>
      </c>
      <c r="B355" s="191">
        <v>968</v>
      </c>
      <c r="C355" s="191">
        <v>503</v>
      </c>
      <c r="D355" s="191" t="s">
        <v>491</v>
      </c>
      <c r="E355" s="191"/>
      <c r="F355" s="535"/>
      <c r="G355" s="535"/>
      <c r="H355" s="873">
        <f t="shared" si="52"/>
        <v>273.738</v>
      </c>
      <c r="I355" s="873">
        <f aca="true" t="shared" si="53" ref="I355:L356">I356</f>
        <v>0</v>
      </c>
      <c r="J355" s="873">
        <f t="shared" si="53"/>
        <v>0</v>
      </c>
      <c r="K355" s="873">
        <f t="shared" si="53"/>
        <v>273.738</v>
      </c>
      <c r="L355" s="873">
        <f t="shared" si="53"/>
        <v>0</v>
      </c>
      <c r="M355" s="1070"/>
      <c r="N355" s="1070"/>
    </row>
    <row r="356" spans="1:14" ht="16.5" customHeight="1">
      <c r="A356" s="533" t="s">
        <v>1514</v>
      </c>
      <c r="B356" s="1877">
        <v>968</v>
      </c>
      <c r="C356" s="1877">
        <v>503</v>
      </c>
      <c r="D356" s="1877" t="s">
        <v>491</v>
      </c>
      <c r="E356" s="1877">
        <v>500</v>
      </c>
      <c r="F356" s="1878">
        <v>200</v>
      </c>
      <c r="G356" s="535"/>
      <c r="H356" s="873">
        <f t="shared" si="52"/>
        <v>273.738</v>
      </c>
      <c r="I356" s="873">
        <f t="shared" si="53"/>
        <v>0</v>
      </c>
      <c r="J356" s="873">
        <f t="shared" si="53"/>
        <v>0</v>
      </c>
      <c r="K356" s="873">
        <f t="shared" si="53"/>
        <v>273.738</v>
      </c>
      <c r="L356" s="873">
        <f t="shared" si="53"/>
        <v>0</v>
      </c>
      <c r="M356" s="1070"/>
      <c r="N356" s="1070"/>
    </row>
    <row r="357" spans="1:14" ht="12.75">
      <c r="A357" s="1330" t="s">
        <v>1332</v>
      </c>
      <c r="B357" s="1337">
        <v>968</v>
      </c>
      <c r="C357" s="1337">
        <v>503</v>
      </c>
      <c r="D357" s="1337" t="s">
        <v>491</v>
      </c>
      <c r="E357" s="1337">
        <v>500</v>
      </c>
      <c r="F357" s="1331">
        <v>244</v>
      </c>
      <c r="G357" s="1331"/>
      <c r="H357" s="1338">
        <f t="shared" si="52"/>
        <v>273.738</v>
      </c>
      <c r="I357" s="1338">
        <f>I361</f>
        <v>0</v>
      </c>
      <c r="J357" s="2745">
        <f>J361</f>
        <v>0</v>
      </c>
      <c r="K357" s="1338">
        <f>K361</f>
        <v>273.738</v>
      </c>
      <c r="L357" s="1338">
        <f>L361</f>
        <v>0</v>
      </c>
      <c r="M357" s="1070"/>
      <c r="N357" s="1070"/>
    </row>
    <row r="358" spans="1:14" ht="12.75" hidden="1">
      <c r="A358" s="511" t="s">
        <v>414</v>
      </c>
      <c r="B358" s="188">
        <v>968</v>
      </c>
      <c r="C358" s="188">
        <v>503</v>
      </c>
      <c r="D358" s="188" t="s">
        <v>491</v>
      </c>
      <c r="E358" s="188">
        <v>500</v>
      </c>
      <c r="F358" s="525">
        <v>240</v>
      </c>
      <c r="G358" s="525">
        <v>200</v>
      </c>
      <c r="H358" s="1861">
        <f>SUM(H359:H360)</f>
        <v>0</v>
      </c>
      <c r="I358" s="1861">
        <f>SUM(I359:I360)</f>
        <v>0</v>
      </c>
      <c r="J358" s="1861">
        <f>SUM(J359:J360)</f>
        <v>0</v>
      </c>
      <c r="K358" s="1861">
        <f>SUM(K359:K360)</f>
        <v>0</v>
      </c>
      <c r="L358" s="1861">
        <f>SUM(L359:L360)</f>
        <v>0</v>
      </c>
      <c r="M358" s="1070"/>
      <c r="N358" s="1070"/>
    </row>
    <row r="359" spans="1:14" ht="12.75" hidden="1">
      <c r="A359" s="514" t="s">
        <v>416</v>
      </c>
      <c r="B359" s="521">
        <v>968</v>
      </c>
      <c r="C359" s="521">
        <v>503</v>
      </c>
      <c r="D359" s="521" t="s">
        <v>491</v>
      </c>
      <c r="E359" s="521">
        <v>500</v>
      </c>
      <c r="F359" s="527">
        <v>240</v>
      </c>
      <c r="G359" s="527">
        <v>225</v>
      </c>
      <c r="H359" s="1859">
        <f>SUM(I359:L359)</f>
        <v>0</v>
      </c>
      <c r="I359" s="1859">
        <v>0</v>
      </c>
      <c r="J359" s="2746">
        <v>0</v>
      </c>
      <c r="K359" s="1859">
        <v>0</v>
      </c>
      <c r="L359" s="1859">
        <v>0</v>
      </c>
      <c r="M359" s="1070"/>
      <c r="N359" s="1070"/>
    </row>
    <row r="360" spans="1:14" ht="12.75" hidden="1">
      <c r="A360" s="514" t="s">
        <v>417</v>
      </c>
      <c r="B360" s="521">
        <v>968</v>
      </c>
      <c r="C360" s="521">
        <v>503</v>
      </c>
      <c r="D360" s="521" t="s">
        <v>491</v>
      </c>
      <c r="E360" s="521">
        <v>500</v>
      </c>
      <c r="F360" s="527">
        <v>240</v>
      </c>
      <c r="G360" s="527">
        <v>226</v>
      </c>
      <c r="H360" s="1859">
        <f>SUM(I360:L360)</f>
        <v>0</v>
      </c>
      <c r="I360" s="1859">
        <v>0</v>
      </c>
      <c r="J360" s="2746">
        <f>500-500</f>
        <v>0</v>
      </c>
      <c r="K360" s="1859">
        <f>200-200</f>
        <v>0</v>
      </c>
      <c r="L360" s="1859">
        <v>0</v>
      </c>
      <c r="M360" s="1070"/>
      <c r="N360" s="1070"/>
    </row>
    <row r="361" spans="1:14" ht="17.25" customHeight="1">
      <c r="A361" s="511" t="s">
        <v>418</v>
      </c>
      <c r="B361" s="188">
        <v>968</v>
      </c>
      <c r="C361" s="188">
        <v>503</v>
      </c>
      <c r="D361" s="188" t="s">
        <v>491</v>
      </c>
      <c r="E361" s="188">
        <v>500</v>
      </c>
      <c r="F361" s="525">
        <v>244</v>
      </c>
      <c r="G361" s="807">
        <v>300</v>
      </c>
      <c r="H361" s="2748">
        <f>SUM(I361:L361)</f>
        <v>273.738</v>
      </c>
      <c r="I361" s="2748">
        <f>I362</f>
        <v>0</v>
      </c>
      <c r="J361" s="2749">
        <f>J362</f>
        <v>0</v>
      </c>
      <c r="K361" s="2748">
        <f>K362</f>
        <v>273.738</v>
      </c>
      <c r="L361" s="2748">
        <f>L362</f>
        <v>0</v>
      </c>
      <c r="M361" s="1070"/>
      <c r="N361" s="1070"/>
    </row>
    <row r="362" spans="1:14" ht="15.75" customHeight="1">
      <c r="A362" s="514" t="s">
        <v>306</v>
      </c>
      <c r="B362" s="521">
        <v>968</v>
      </c>
      <c r="C362" s="521">
        <v>503</v>
      </c>
      <c r="D362" s="521" t="s">
        <v>491</v>
      </c>
      <c r="E362" s="521">
        <v>500</v>
      </c>
      <c r="F362" s="527">
        <v>244</v>
      </c>
      <c r="G362" s="527">
        <v>310</v>
      </c>
      <c r="H362" s="2750">
        <f>SUM(I362:L362)</f>
        <v>273.738</v>
      </c>
      <c r="I362" s="2750">
        <v>0</v>
      </c>
      <c r="J362" s="2751">
        <v>0</v>
      </c>
      <c r="K362" s="2750">
        <v>273.738</v>
      </c>
      <c r="L362" s="2750">
        <v>0</v>
      </c>
      <c r="M362" s="1070"/>
      <c r="N362" s="1070"/>
    </row>
    <row r="363" spans="1:14" ht="25.5" customHeight="1">
      <c r="A363" s="1827" t="s">
        <v>1284</v>
      </c>
      <c r="B363" s="198">
        <v>968</v>
      </c>
      <c r="C363" s="198">
        <v>503</v>
      </c>
      <c r="D363" s="198" t="s">
        <v>495</v>
      </c>
      <c r="E363" s="198"/>
      <c r="F363" s="528"/>
      <c r="G363" s="528"/>
      <c r="H363" s="884">
        <f>H364+H371+H375</f>
        <v>400</v>
      </c>
      <c r="I363" s="884">
        <f>I364+I371+I375</f>
        <v>100</v>
      </c>
      <c r="J363" s="884">
        <f>J364+J371+J375</f>
        <v>50</v>
      </c>
      <c r="K363" s="884">
        <f>K364+K371+K375</f>
        <v>100</v>
      </c>
      <c r="L363" s="884">
        <f>L364+L371+L375</f>
        <v>150</v>
      </c>
      <c r="M363" s="1070"/>
      <c r="N363" s="1070"/>
    </row>
    <row r="364" spans="1:14" ht="15.75" customHeight="1" hidden="1">
      <c r="A364" s="536" t="s">
        <v>551</v>
      </c>
      <c r="B364" s="191">
        <v>968</v>
      </c>
      <c r="C364" s="191">
        <v>503</v>
      </c>
      <c r="D364" s="191" t="s">
        <v>552</v>
      </c>
      <c r="E364" s="191"/>
      <c r="F364" s="535"/>
      <c r="G364" s="535"/>
      <c r="H364" s="873">
        <f aca="true" t="shared" si="54" ref="H364:H370">SUM(I364:L364)</f>
        <v>0</v>
      </c>
      <c r="I364" s="873">
        <f aca="true" t="shared" si="55" ref="I364:L365">I365</f>
        <v>0</v>
      </c>
      <c r="J364" s="873">
        <f t="shared" si="55"/>
        <v>0</v>
      </c>
      <c r="K364" s="873">
        <f t="shared" si="55"/>
        <v>0</v>
      </c>
      <c r="L364" s="873">
        <f t="shared" si="55"/>
        <v>0</v>
      </c>
      <c r="M364" s="1070"/>
      <c r="N364" s="1070"/>
    </row>
    <row r="365" spans="1:14" ht="15.75" customHeight="1" hidden="1">
      <c r="A365" s="533" t="s">
        <v>1514</v>
      </c>
      <c r="B365" s="1877">
        <v>968</v>
      </c>
      <c r="C365" s="1877">
        <v>503</v>
      </c>
      <c r="D365" s="1877" t="s">
        <v>552</v>
      </c>
      <c r="E365" s="1877">
        <v>500</v>
      </c>
      <c r="F365" s="1878">
        <v>200</v>
      </c>
      <c r="G365" s="535"/>
      <c r="H365" s="873">
        <f>SUM(I365:L365)</f>
        <v>0</v>
      </c>
      <c r="I365" s="873">
        <f t="shared" si="55"/>
        <v>0</v>
      </c>
      <c r="J365" s="873">
        <f t="shared" si="55"/>
        <v>0</v>
      </c>
      <c r="K365" s="873">
        <f t="shared" si="55"/>
        <v>0</v>
      </c>
      <c r="L365" s="873">
        <f t="shared" si="55"/>
        <v>0</v>
      </c>
      <c r="M365" s="1070"/>
      <c r="N365" s="1070"/>
    </row>
    <row r="366" spans="1:14" ht="12.75" hidden="1">
      <c r="A366" s="1330" t="s">
        <v>1332</v>
      </c>
      <c r="B366" s="1337">
        <v>968</v>
      </c>
      <c r="C366" s="1337">
        <v>503</v>
      </c>
      <c r="D366" s="1337" t="s">
        <v>552</v>
      </c>
      <c r="E366" s="1337">
        <v>500</v>
      </c>
      <c r="F366" s="1331">
        <v>244</v>
      </c>
      <c r="G366" s="1331"/>
      <c r="H366" s="1338">
        <f t="shared" si="54"/>
        <v>0</v>
      </c>
      <c r="I366" s="1338">
        <f>I367+I369</f>
        <v>0</v>
      </c>
      <c r="J366" s="1338">
        <f>J367+J369</f>
        <v>0</v>
      </c>
      <c r="K366" s="1338">
        <f>K367+K369</f>
        <v>0</v>
      </c>
      <c r="L366" s="1338">
        <f>L367+L369</f>
        <v>0</v>
      </c>
      <c r="M366" s="1070"/>
      <c r="N366" s="1070"/>
    </row>
    <row r="367" spans="1:14" ht="12.75" hidden="1">
      <c r="A367" s="511" t="s">
        <v>414</v>
      </c>
      <c r="B367" s="188">
        <v>968</v>
      </c>
      <c r="C367" s="188">
        <v>503</v>
      </c>
      <c r="D367" s="188" t="s">
        <v>552</v>
      </c>
      <c r="E367" s="188">
        <v>500</v>
      </c>
      <c r="F367" s="525">
        <v>244</v>
      </c>
      <c r="G367" s="525">
        <v>200</v>
      </c>
      <c r="H367" s="1861">
        <f t="shared" si="54"/>
        <v>0</v>
      </c>
      <c r="I367" s="1861">
        <f>I368</f>
        <v>0</v>
      </c>
      <c r="J367" s="2747">
        <f>J368</f>
        <v>0</v>
      </c>
      <c r="K367" s="1861">
        <f>K368</f>
        <v>0</v>
      </c>
      <c r="L367" s="1861">
        <f>L368</f>
        <v>0</v>
      </c>
      <c r="M367" s="1070"/>
      <c r="N367" s="1070"/>
    </row>
    <row r="368" spans="1:14" ht="12.75" hidden="1">
      <c r="A368" s="514" t="s">
        <v>417</v>
      </c>
      <c r="B368" s="521">
        <v>968</v>
      </c>
      <c r="C368" s="521">
        <v>503</v>
      </c>
      <c r="D368" s="521" t="s">
        <v>552</v>
      </c>
      <c r="E368" s="521">
        <v>500</v>
      </c>
      <c r="F368" s="527">
        <v>244</v>
      </c>
      <c r="G368" s="527">
        <v>226</v>
      </c>
      <c r="H368" s="1859">
        <f t="shared" si="54"/>
        <v>0</v>
      </c>
      <c r="I368" s="1859">
        <v>0</v>
      </c>
      <c r="J368" s="2746">
        <f>5.4-5.4</f>
        <v>0</v>
      </c>
      <c r="K368" s="1859">
        <v>0</v>
      </c>
      <c r="L368" s="1859">
        <v>0</v>
      </c>
      <c r="M368" s="1070"/>
      <c r="N368" s="1070"/>
    </row>
    <row r="369" spans="1:14" ht="12.75" hidden="1">
      <c r="A369" s="511" t="s">
        <v>418</v>
      </c>
      <c r="B369" s="188">
        <v>968</v>
      </c>
      <c r="C369" s="188">
        <v>503</v>
      </c>
      <c r="D369" s="188" t="s">
        <v>552</v>
      </c>
      <c r="E369" s="188">
        <v>500</v>
      </c>
      <c r="F369" s="525">
        <v>244</v>
      </c>
      <c r="G369" s="807">
        <v>300</v>
      </c>
      <c r="H369" s="2752">
        <f t="shared" si="54"/>
        <v>0</v>
      </c>
      <c r="I369" s="2752">
        <f>I370</f>
        <v>0</v>
      </c>
      <c r="J369" s="2753">
        <f>J370</f>
        <v>0</v>
      </c>
      <c r="K369" s="2752">
        <f>K370</f>
        <v>0</v>
      </c>
      <c r="L369" s="2752">
        <f>L370</f>
        <v>0</v>
      </c>
      <c r="M369" s="1070"/>
      <c r="N369" s="1070"/>
    </row>
    <row r="370" spans="1:14" ht="12.75" hidden="1">
      <c r="A370" s="514" t="s">
        <v>306</v>
      </c>
      <c r="B370" s="521">
        <v>968</v>
      </c>
      <c r="C370" s="521">
        <v>503</v>
      </c>
      <c r="D370" s="521" t="s">
        <v>552</v>
      </c>
      <c r="E370" s="521">
        <v>500</v>
      </c>
      <c r="F370" s="527">
        <v>244</v>
      </c>
      <c r="G370" s="527">
        <v>310</v>
      </c>
      <c r="H370" s="1859">
        <f t="shared" si="54"/>
        <v>0</v>
      </c>
      <c r="I370" s="1859">
        <v>0</v>
      </c>
      <c r="J370" s="2746">
        <f>300-96.804-203.196</f>
        <v>0</v>
      </c>
      <c r="K370" s="1859">
        <v>0</v>
      </c>
      <c r="L370" s="1859">
        <v>0</v>
      </c>
      <c r="M370" s="1070"/>
      <c r="N370" s="1070"/>
    </row>
    <row r="371" spans="1:14" ht="14.25" customHeight="1" hidden="1">
      <c r="A371" s="536" t="s">
        <v>553</v>
      </c>
      <c r="B371" s="509">
        <v>968</v>
      </c>
      <c r="C371" s="509">
        <v>503</v>
      </c>
      <c r="D371" s="509" t="str">
        <f>D372</f>
        <v>600 02 03</v>
      </c>
      <c r="E371" s="509"/>
      <c r="F371" s="537"/>
      <c r="G371" s="537"/>
      <c r="H371" s="2754">
        <f aca="true" t="shared" si="56" ref="H371:L373">H372</f>
        <v>0</v>
      </c>
      <c r="I371" s="2754">
        <f t="shared" si="56"/>
        <v>0</v>
      </c>
      <c r="J371" s="2755">
        <f aca="true" t="shared" si="57" ref="J371:K373">J372</f>
        <v>0</v>
      </c>
      <c r="K371" s="2754">
        <f t="shared" si="57"/>
        <v>0</v>
      </c>
      <c r="L371" s="2754">
        <f t="shared" si="56"/>
        <v>0</v>
      </c>
      <c r="M371" s="1070"/>
      <c r="N371" s="1070"/>
    </row>
    <row r="372" spans="1:14" ht="12.75" customHeight="1" hidden="1">
      <c r="A372" s="1330" t="s">
        <v>1332</v>
      </c>
      <c r="B372" s="1337">
        <v>968</v>
      </c>
      <c r="C372" s="1337">
        <v>503</v>
      </c>
      <c r="D372" s="1337" t="str">
        <f>D373</f>
        <v>600 02 03</v>
      </c>
      <c r="E372" s="1337">
        <v>500</v>
      </c>
      <c r="F372" s="1331">
        <v>244</v>
      </c>
      <c r="G372" s="1331"/>
      <c r="H372" s="1338">
        <f t="shared" si="56"/>
        <v>0</v>
      </c>
      <c r="I372" s="1338">
        <f t="shared" si="56"/>
        <v>0</v>
      </c>
      <c r="J372" s="2745">
        <f t="shared" si="57"/>
        <v>0</v>
      </c>
      <c r="K372" s="1338">
        <f t="shared" si="57"/>
        <v>0</v>
      </c>
      <c r="L372" s="1338">
        <f t="shared" si="56"/>
        <v>0</v>
      </c>
      <c r="M372" s="1070"/>
      <c r="N372" s="1070"/>
    </row>
    <row r="373" spans="1:14" ht="12.75" hidden="1">
      <c r="A373" s="511" t="s">
        <v>414</v>
      </c>
      <c r="B373" s="188">
        <v>968</v>
      </c>
      <c r="C373" s="188">
        <v>503</v>
      </c>
      <c r="D373" s="188" t="str">
        <f>D374</f>
        <v>600 02 03</v>
      </c>
      <c r="E373" s="188">
        <v>500</v>
      </c>
      <c r="F373" s="525">
        <v>244</v>
      </c>
      <c r="G373" s="525">
        <v>200</v>
      </c>
      <c r="H373" s="1861">
        <f t="shared" si="56"/>
        <v>0</v>
      </c>
      <c r="I373" s="1861">
        <f t="shared" si="56"/>
        <v>0</v>
      </c>
      <c r="J373" s="2747">
        <f t="shared" si="57"/>
        <v>0</v>
      </c>
      <c r="K373" s="1861">
        <f t="shared" si="57"/>
        <v>0</v>
      </c>
      <c r="L373" s="1861">
        <f t="shared" si="56"/>
        <v>0</v>
      </c>
      <c r="M373" s="1070"/>
      <c r="N373" s="1070"/>
    </row>
    <row r="374" spans="1:14" ht="12.75" hidden="1">
      <c r="A374" s="514" t="s">
        <v>417</v>
      </c>
      <c r="B374" s="521">
        <v>968</v>
      </c>
      <c r="C374" s="521">
        <v>503</v>
      </c>
      <c r="D374" s="521" t="s">
        <v>464</v>
      </c>
      <c r="E374" s="521">
        <v>500</v>
      </c>
      <c r="F374" s="527">
        <v>244</v>
      </c>
      <c r="G374" s="527">
        <v>226</v>
      </c>
      <c r="H374" s="1859">
        <f>SUM(I374:L374)</f>
        <v>0</v>
      </c>
      <c r="I374" s="1859">
        <v>0</v>
      </c>
      <c r="J374" s="2746">
        <f>250-250</f>
        <v>0</v>
      </c>
      <c r="K374" s="1859">
        <v>0</v>
      </c>
      <c r="L374" s="1859">
        <v>0</v>
      </c>
      <c r="M374" s="1070"/>
      <c r="N374" s="1070"/>
    </row>
    <row r="375" spans="1:14" ht="27" customHeight="1">
      <c r="A375" s="536" t="s">
        <v>1662</v>
      </c>
      <c r="B375" s="191">
        <v>968</v>
      </c>
      <c r="C375" s="191">
        <v>503</v>
      </c>
      <c r="D375" s="191" t="str">
        <f>D377</f>
        <v>600 02 04</v>
      </c>
      <c r="E375" s="191"/>
      <c r="F375" s="535"/>
      <c r="G375" s="535"/>
      <c r="H375" s="873">
        <f>H377</f>
        <v>400</v>
      </c>
      <c r="I375" s="873">
        <f aca="true" t="shared" si="58" ref="I375:L376">I376</f>
        <v>100</v>
      </c>
      <c r="J375" s="873">
        <f t="shared" si="58"/>
        <v>50</v>
      </c>
      <c r="K375" s="873">
        <f t="shared" si="58"/>
        <v>100</v>
      </c>
      <c r="L375" s="873">
        <f t="shared" si="58"/>
        <v>150</v>
      </c>
      <c r="M375" s="1070"/>
      <c r="N375" s="1070"/>
    </row>
    <row r="376" spans="1:14" ht="15" customHeight="1">
      <c r="A376" s="533" t="s">
        <v>1514</v>
      </c>
      <c r="B376" s="1877">
        <v>968</v>
      </c>
      <c r="C376" s="1877">
        <v>503</v>
      </c>
      <c r="D376" s="1877" t="str">
        <f>D377</f>
        <v>600 02 04</v>
      </c>
      <c r="E376" s="1877">
        <v>500</v>
      </c>
      <c r="F376" s="1878">
        <v>200</v>
      </c>
      <c r="G376" s="535"/>
      <c r="H376" s="873">
        <f>SUM(I376:L376)</f>
        <v>400</v>
      </c>
      <c r="I376" s="873">
        <f t="shared" si="58"/>
        <v>100</v>
      </c>
      <c r="J376" s="873">
        <f t="shared" si="58"/>
        <v>50</v>
      </c>
      <c r="K376" s="873">
        <f t="shared" si="58"/>
        <v>100</v>
      </c>
      <c r="L376" s="873">
        <f t="shared" si="58"/>
        <v>150</v>
      </c>
      <c r="M376" s="1070"/>
      <c r="N376" s="1070"/>
    </row>
    <row r="377" spans="1:14" ht="15.75" customHeight="1">
      <c r="A377" s="1330" t="s">
        <v>1332</v>
      </c>
      <c r="B377" s="1337">
        <v>968</v>
      </c>
      <c r="C377" s="1337">
        <v>503</v>
      </c>
      <c r="D377" s="1337" t="str">
        <f>D378</f>
        <v>600 02 04</v>
      </c>
      <c r="E377" s="1337">
        <v>500</v>
      </c>
      <c r="F377" s="1331">
        <v>244</v>
      </c>
      <c r="G377" s="1331"/>
      <c r="H377" s="1338">
        <f>H378+H381</f>
        <v>400</v>
      </c>
      <c r="I377" s="1338">
        <f>I378+I381</f>
        <v>100</v>
      </c>
      <c r="J377" s="2745">
        <f>J378+J381</f>
        <v>50</v>
      </c>
      <c r="K377" s="1338">
        <f>K378+K381</f>
        <v>100</v>
      </c>
      <c r="L377" s="1338">
        <f>L378+L381</f>
        <v>150</v>
      </c>
      <c r="M377" s="1070"/>
      <c r="N377" s="1070"/>
    </row>
    <row r="378" spans="1:14" ht="12.75">
      <c r="A378" s="511" t="s">
        <v>414</v>
      </c>
      <c r="B378" s="188">
        <v>968</v>
      </c>
      <c r="C378" s="188">
        <v>503</v>
      </c>
      <c r="D378" s="188" t="str">
        <f>D380</f>
        <v>600 02 04</v>
      </c>
      <c r="E378" s="188">
        <v>500</v>
      </c>
      <c r="F378" s="525">
        <v>244</v>
      </c>
      <c r="G378" s="525">
        <v>200</v>
      </c>
      <c r="H378" s="1861">
        <f>SUM(H379:H380)</f>
        <v>300</v>
      </c>
      <c r="I378" s="1861">
        <f>SUM(I379:I380)</f>
        <v>0</v>
      </c>
      <c r="J378" s="1861">
        <f>SUM(J379:J380)</f>
        <v>50</v>
      </c>
      <c r="K378" s="1861">
        <f>SUM(K379:K380)</f>
        <v>100</v>
      </c>
      <c r="L378" s="1861">
        <f>SUM(L379:L380)</f>
        <v>150</v>
      </c>
      <c r="M378" s="1070"/>
      <c r="N378" s="1070"/>
    </row>
    <row r="379" spans="1:14" ht="12.75" hidden="1">
      <c r="A379" s="514" t="s">
        <v>416</v>
      </c>
      <c r="B379" s="521">
        <v>968</v>
      </c>
      <c r="C379" s="521">
        <v>503</v>
      </c>
      <c r="D379" s="521" t="str">
        <f>D380</f>
        <v>600 02 04</v>
      </c>
      <c r="E379" s="521">
        <v>500</v>
      </c>
      <c r="F379" s="527">
        <v>244</v>
      </c>
      <c r="G379" s="527">
        <v>225</v>
      </c>
      <c r="H379" s="1861">
        <f>SUM(I379:L379)</f>
        <v>0</v>
      </c>
      <c r="I379" s="1861">
        <v>0</v>
      </c>
      <c r="J379" s="2747">
        <v>0</v>
      </c>
      <c r="K379" s="1861">
        <v>0</v>
      </c>
      <c r="L379" s="1861">
        <v>0</v>
      </c>
      <c r="M379" s="1070"/>
      <c r="N379" s="1070"/>
    </row>
    <row r="380" spans="1:14" ht="12.75">
      <c r="A380" s="514" t="s">
        <v>417</v>
      </c>
      <c r="B380" s="521">
        <v>968</v>
      </c>
      <c r="C380" s="521">
        <v>503</v>
      </c>
      <c r="D380" s="521" t="str">
        <f>D381</f>
        <v>600 02 04</v>
      </c>
      <c r="E380" s="521">
        <v>500</v>
      </c>
      <c r="F380" s="527">
        <v>244</v>
      </c>
      <c r="G380" s="527">
        <v>226</v>
      </c>
      <c r="H380" s="1859">
        <f>SUM(I380:L380)</f>
        <v>300</v>
      </c>
      <c r="I380" s="1859">
        <v>0</v>
      </c>
      <c r="J380" s="2746">
        <v>50</v>
      </c>
      <c r="K380" s="1859">
        <v>100</v>
      </c>
      <c r="L380" s="1859">
        <v>150</v>
      </c>
      <c r="M380" s="1070"/>
      <c r="N380" s="1070"/>
    </row>
    <row r="381" spans="1:14" ht="12.75">
      <c r="A381" s="511" t="s">
        <v>418</v>
      </c>
      <c r="B381" s="188">
        <v>968</v>
      </c>
      <c r="C381" s="188">
        <v>503</v>
      </c>
      <c r="D381" s="188" t="str">
        <f>D382</f>
        <v>600 02 04</v>
      </c>
      <c r="E381" s="188">
        <v>500</v>
      </c>
      <c r="F381" s="525">
        <v>244</v>
      </c>
      <c r="G381" s="525">
        <v>300</v>
      </c>
      <c r="H381" s="1861">
        <f>H382</f>
        <v>100</v>
      </c>
      <c r="I381" s="1861">
        <f>I382</f>
        <v>100</v>
      </c>
      <c r="J381" s="2747">
        <f>J382</f>
        <v>0</v>
      </c>
      <c r="K381" s="1861">
        <f>K382</f>
        <v>0</v>
      </c>
      <c r="L381" s="1861">
        <f>L382</f>
        <v>0</v>
      </c>
      <c r="M381" s="1070"/>
      <c r="N381" s="1070"/>
    </row>
    <row r="382" spans="1:14" ht="12.75">
      <c r="A382" s="514" t="s">
        <v>307</v>
      </c>
      <c r="B382" s="521">
        <v>968</v>
      </c>
      <c r="C382" s="521">
        <v>503</v>
      </c>
      <c r="D382" s="521" t="s">
        <v>1285</v>
      </c>
      <c r="E382" s="521">
        <v>500</v>
      </c>
      <c r="F382" s="527">
        <v>244</v>
      </c>
      <c r="G382" s="527">
        <v>340</v>
      </c>
      <c r="H382" s="1859">
        <f>SUM(I382:L382)</f>
        <v>100</v>
      </c>
      <c r="I382" s="1859">
        <v>100</v>
      </c>
      <c r="J382" s="2746">
        <f>100-100</f>
        <v>0</v>
      </c>
      <c r="K382" s="1859">
        <f>100-100</f>
        <v>0</v>
      </c>
      <c r="L382" s="1859">
        <v>0</v>
      </c>
      <c r="M382" s="1070"/>
      <c r="N382" s="1070"/>
    </row>
    <row r="383" spans="1:14" ht="14.25" customHeight="1">
      <c r="A383" s="533" t="s">
        <v>896</v>
      </c>
      <c r="B383" s="198">
        <v>968</v>
      </c>
      <c r="C383" s="198">
        <v>503</v>
      </c>
      <c r="D383" s="198" t="s">
        <v>897</v>
      </c>
      <c r="E383" s="198"/>
      <c r="F383" s="528"/>
      <c r="G383" s="528"/>
      <c r="H383" s="884">
        <f>H384+H394+H406+H401</f>
        <v>5971.383</v>
      </c>
      <c r="I383" s="884">
        <f>I384+I394+I406+I401</f>
        <v>0</v>
      </c>
      <c r="J383" s="884">
        <f>J384+J394+J406+J401</f>
        <v>2500</v>
      </c>
      <c r="K383" s="884">
        <f>K384+K394+K406+K401</f>
        <v>3321.383</v>
      </c>
      <c r="L383" s="884">
        <f>L384+L394+L406+L401</f>
        <v>150</v>
      </c>
      <c r="M383" s="1070"/>
      <c r="N383" s="1070"/>
    </row>
    <row r="384" spans="1:14" ht="21.75" customHeight="1">
      <c r="A384" s="536" t="s">
        <v>1664</v>
      </c>
      <c r="B384" s="191">
        <v>968</v>
      </c>
      <c r="C384" s="191">
        <v>503</v>
      </c>
      <c r="D384" s="191" t="s">
        <v>894</v>
      </c>
      <c r="E384" s="191"/>
      <c r="F384" s="535"/>
      <c r="G384" s="535"/>
      <c r="H384" s="873">
        <f>SUM(I384:L384)</f>
        <v>5521.383</v>
      </c>
      <c r="I384" s="873">
        <f aca="true" t="shared" si="59" ref="I384:L385">I385</f>
        <v>0</v>
      </c>
      <c r="J384" s="873">
        <f t="shared" si="59"/>
        <v>2500</v>
      </c>
      <c r="K384" s="873">
        <f t="shared" si="59"/>
        <v>3021.383</v>
      </c>
      <c r="L384" s="873">
        <f t="shared" si="59"/>
        <v>0</v>
      </c>
      <c r="M384" s="1070"/>
      <c r="N384" s="1070"/>
    </row>
    <row r="385" spans="1:14" ht="15.75" customHeight="1">
      <c r="A385" s="533" t="s">
        <v>1514</v>
      </c>
      <c r="B385" s="1877">
        <v>968</v>
      </c>
      <c r="C385" s="1877">
        <v>503</v>
      </c>
      <c r="D385" s="1877" t="s">
        <v>894</v>
      </c>
      <c r="E385" s="1877">
        <v>500</v>
      </c>
      <c r="F385" s="1878">
        <v>200</v>
      </c>
      <c r="G385" s="535"/>
      <c r="H385" s="873">
        <f>SUM(I385:L385)</f>
        <v>5521.383</v>
      </c>
      <c r="I385" s="873">
        <f t="shared" si="59"/>
        <v>0</v>
      </c>
      <c r="J385" s="873">
        <f t="shared" si="59"/>
        <v>2500</v>
      </c>
      <c r="K385" s="873">
        <f t="shared" si="59"/>
        <v>3021.383</v>
      </c>
      <c r="L385" s="873">
        <f t="shared" si="59"/>
        <v>0</v>
      </c>
      <c r="M385" s="1070"/>
      <c r="N385" s="1070"/>
    </row>
    <row r="386" spans="1:14" ht="13.5" customHeight="1">
      <c r="A386" s="1330" t="s">
        <v>1332</v>
      </c>
      <c r="B386" s="1337">
        <v>968</v>
      </c>
      <c r="C386" s="1337">
        <v>503</v>
      </c>
      <c r="D386" s="1337" t="s">
        <v>894</v>
      </c>
      <c r="E386" s="1337">
        <v>500</v>
      </c>
      <c r="F386" s="1331">
        <v>244</v>
      </c>
      <c r="G386" s="1331"/>
      <c r="H386" s="1338">
        <f>SUM(I386:L386)</f>
        <v>5521.383</v>
      </c>
      <c r="I386" s="1338">
        <f>I387+I392</f>
        <v>0</v>
      </c>
      <c r="J386" s="2745">
        <f aca="true" t="shared" si="60" ref="J386:L387">J387</f>
        <v>2500</v>
      </c>
      <c r="K386" s="1338">
        <f t="shared" si="60"/>
        <v>3021.383</v>
      </c>
      <c r="L386" s="1338">
        <f t="shared" si="60"/>
        <v>0</v>
      </c>
      <c r="M386" s="1070"/>
      <c r="N386" s="1070"/>
    </row>
    <row r="387" spans="1:14" ht="12.75">
      <c r="A387" s="511" t="s">
        <v>414</v>
      </c>
      <c r="B387" s="188">
        <v>968</v>
      </c>
      <c r="C387" s="188">
        <v>503</v>
      </c>
      <c r="D387" s="188" t="s">
        <v>894</v>
      </c>
      <c r="E387" s="188">
        <v>500</v>
      </c>
      <c r="F387" s="525">
        <v>244</v>
      </c>
      <c r="G387" s="525">
        <v>200</v>
      </c>
      <c r="H387" s="1861">
        <f>SUM(I387:L387)</f>
        <v>5521.383</v>
      </c>
      <c r="I387" s="1861">
        <f>I388</f>
        <v>0</v>
      </c>
      <c r="J387" s="2747">
        <f t="shared" si="60"/>
        <v>2500</v>
      </c>
      <c r="K387" s="1861">
        <f t="shared" si="60"/>
        <v>3021.383</v>
      </c>
      <c r="L387" s="1861">
        <f t="shared" si="60"/>
        <v>0</v>
      </c>
      <c r="M387" s="1070"/>
      <c r="N387" s="1070"/>
    </row>
    <row r="388" spans="1:14" ht="15.75" customHeight="1">
      <c r="A388" s="514" t="s">
        <v>417</v>
      </c>
      <c r="B388" s="521">
        <v>968</v>
      </c>
      <c r="C388" s="521">
        <v>503</v>
      </c>
      <c r="D388" s="521" t="s">
        <v>894</v>
      </c>
      <c r="E388" s="521">
        <v>500</v>
      </c>
      <c r="F388" s="527">
        <v>244</v>
      </c>
      <c r="G388" s="527">
        <v>226</v>
      </c>
      <c r="H388" s="1859">
        <f>SUM(I388:L388)</f>
        <v>5521.383</v>
      </c>
      <c r="I388" s="1859">
        <v>0</v>
      </c>
      <c r="J388" s="2746">
        <v>2500</v>
      </c>
      <c r="K388" s="1859">
        <v>3021.383</v>
      </c>
      <c r="L388" s="1859">
        <v>0</v>
      </c>
      <c r="M388" s="1070"/>
      <c r="N388" s="1070"/>
    </row>
    <row r="389" spans="1:14" ht="36" customHeight="1" hidden="1">
      <c r="A389" s="511" t="s">
        <v>992</v>
      </c>
      <c r="B389" s="188"/>
      <c r="C389" s="188"/>
      <c r="D389" s="188"/>
      <c r="E389" s="188"/>
      <c r="F389" s="525"/>
      <c r="G389" s="525"/>
      <c r="H389" s="2690"/>
      <c r="I389" s="2690"/>
      <c r="J389" s="2714"/>
      <c r="K389" s="2690"/>
      <c r="L389" s="2690"/>
      <c r="M389" s="1070"/>
      <c r="N389" s="1070"/>
    </row>
    <row r="390" spans="1:14" ht="12.75" hidden="1">
      <c r="A390" s="511" t="s">
        <v>414</v>
      </c>
      <c r="B390" s="188"/>
      <c r="C390" s="188"/>
      <c r="D390" s="188"/>
      <c r="E390" s="188"/>
      <c r="F390" s="525"/>
      <c r="G390" s="525"/>
      <c r="H390" s="2690"/>
      <c r="I390" s="2690"/>
      <c r="J390" s="2714"/>
      <c r="K390" s="2690"/>
      <c r="L390" s="2690"/>
      <c r="M390" s="1070"/>
      <c r="N390" s="1070"/>
    </row>
    <row r="391" spans="1:14" ht="14.25" customHeight="1" hidden="1">
      <c r="A391" s="514" t="s">
        <v>417</v>
      </c>
      <c r="B391" s="521"/>
      <c r="C391" s="521"/>
      <c r="D391" s="521"/>
      <c r="E391" s="521"/>
      <c r="F391" s="527"/>
      <c r="G391" s="527"/>
      <c r="H391" s="2692"/>
      <c r="I391" s="2692"/>
      <c r="J391" s="2713"/>
      <c r="K391" s="2692"/>
      <c r="L391" s="2692"/>
      <c r="M391" s="1070"/>
      <c r="N391" s="1070"/>
    </row>
    <row r="392" spans="1:14" ht="14.25" customHeight="1" hidden="1">
      <c r="A392" s="511" t="s">
        <v>418</v>
      </c>
      <c r="B392" s="188">
        <v>968</v>
      </c>
      <c r="C392" s="188">
        <v>503</v>
      </c>
      <c r="D392" s="188" t="s">
        <v>894</v>
      </c>
      <c r="E392" s="188">
        <v>500</v>
      </c>
      <c r="F392" s="525">
        <v>240</v>
      </c>
      <c r="G392" s="525">
        <v>300</v>
      </c>
      <c r="H392" s="2687">
        <f>H393</f>
        <v>0</v>
      </c>
      <c r="I392" s="2687">
        <f>I393</f>
        <v>0</v>
      </c>
      <c r="J392" s="2715">
        <f>J393</f>
        <v>0</v>
      </c>
      <c r="K392" s="2687">
        <f>K393</f>
        <v>0</v>
      </c>
      <c r="L392" s="2687">
        <f>L393</f>
        <v>0</v>
      </c>
      <c r="M392" s="1070"/>
      <c r="N392" s="1070"/>
    </row>
    <row r="393" spans="1:14" ht="14.25" customHeight="1" hidden="1">
      <c r="A393" s="514" t="s">
        <v>307</v>
      </c>
      <c r="B393" s="521">
        <v>968</v>
      </c>
      <c r="C393" s="521">
        <v>503</v>
      </c>
      <c r="D393" s="521" t="s">
        <v>894</v>
      </c>
      <c r="E393" s="521">
        <v>500</v>
      </c>
      <c r="F393" s="527">
        <v>240</v>
      </c>
      <c r="G393" s="527">
        <v>340</v>
      </c>
      <c r="H393" s="2692">
        <f aca="true" t="shared" si="61" ref="H393:H398">SUM(I393:L393)</f>
        <v>0</v>
      </c>
      <c r="I393" s="2692">
        <v>0</v>
      </c>
      <c r="J393" s="2713">
        <f>1000+1745-2745</f>
        <v>0</v>
      </c>
      <c r="K393" s="2692">
        <v>0</v>
      </c>
      <c r="L393" s="2692">
        <v>0</v>
      </c>
      <c r="M393" s="1070"/>
      <c r="N393" s="1070"/>
    </row>
    <row r="394" spans="1:14" ht="27" customHeight="1">
      <c r="A394" s="536" t="s">
        <v>1306</v>
      </c>
      <c r="B394" s="191">
        <v>968</v>
      </c>
      <c r="C394" s="191">
        <v>503</v>
      </c>
      <c r="D394" s="191" t="s">
        <v>898</v>
      </c>
      <c r="E394" s="191"/>
      <c r="F394" s="535"/>
      <c r="G394" s="535"/>
      <c r="H394" s="873">
        <f t="shared" si="61"/>
        <v>300</v>
      </c>
      <c r="I394" s="873">
        <f aca="true" t="shared" si="62" ref="I394:L395">I395</f>
        <v>0</v>
      </c>
      <c r="J394" s="873">
        <f t="shared" si="62"/>
        <v>0</v>
      </c>
      <c r="K394" s="873">
        <f t="shared" si="62"/>
        <v>300</v>
      </c>
      <c r="L394" s="873">
        <f t="shared" si="62"/>
        <v>0</v>
      </c>
      <c r="M394" s="1070"/>
      <c r="N394" s="1070"/>
    </row>
    <row r="395" spans="1:14" ht="15.75" customHeight="1">
      <c r="A395" s="533" t="s">
        <v>1514</v>
      </c>
      <c r="B395" s="1337">
        <v>968</v>
      </c>
      <c r="C395" s="1337">
        <v>503</v>
      </c>
      <c r="D395" s="1337" t="s">
        <v>898</v>
      </c>
      <c r="E395" s="1337">
        <v>500</v>
      </c>
      <c r="F395" s="1331">
        <v>200</v>
      </c>
      <c r="G395" s="537"/>
      <c r="H395" s="873">
        <f t="shared" si="61"/>
        <v>300</v>
      </c>
      <c r="I395" s="873">
        <f t="shared" si="62"/>
        <v>0</v>
      </c>
      <c r="J395" s="873">
        <f t="shared" si="62"/>
        <v>0</v>
      </c>
      <c r="K395" s="873">
        <f t="shared" si="62"/>
        <v>300</v>
      </c>
      <c r="L395" s="873">
        <f t="shared" si="62"/>
        <v>0</v>
      </c>
      <c r="M395" s="1070"/>
      <c r="N395" s="1070"/>
    </row>
    <row r="396" spans="1:14" ht="12.75">
      <c r="A396" s="1330" t="s">
        <v>1332</v>
      </c>
      <c r="B396" s="1337">
        <v>968</v>
      </c>
      <c r="C396" s="1337">
        <v>503</v>
      </c>
      <c r="D396" s="1337" t="s">
        <v>898</v>
      </c>
      <c r="E396" s="1337">
        <v>500</v>
      </c>
      <c r="F396" s="1331">
        <v>244</v>
      </c>
      <c r="G396" s="1331"/>
      <c r="H396" s="1338">
        <f t="shared" si="61"/>
        <v>300</v>
      </c>
      <c r="I396" s="1338">
        <f>I397+I399</f>
        <v>0</v>
      </c>
      <c r="J396" s="1338">
        <f>J397</f>
        <v>0</v>
      </c>
      <c r="K396" s="1338">
        <f>K397</f>
        <v>300</v>
      </c>
      <c r="L396" s="1338">
        <f>L397+L399</f>
        <v>0</v>
      </c>
      <c r="M396" s="1070"/>
      <c r="N396" s="1070"/>
    </row>
    <row r="397" spans="1:14" ht="13.5" customHeight="1">
      <c r="A397" s="511" t="s">
        <v>414</v>
      </c>
      <c r="B397" s="188">
        <v>968</v>
      </c>
      <c r="C397" s="188">
        <v>503</v>
      </c>
      <c r="D397" s="188" t="s">
        <v>898</v>
      </c>
      <c r="E397" s="188">
        <v>500</v>
      </c>
      <c r="F397" s="525">
        <v>244</v>
      </c>
      <c r="G397" s="525">
        <v>200</v>
      </c>
      <c r="H397" s="1859">
        <f t="shared" si="61"/>
        <v>300</v>
      </c>
      <c r="I397" s="1859">
        <f>I398</f>
        <v>0</v>
      </c>
      <c r="J397" s="1859">
        <f>J398</f>
        <v>0</v>
      </c>
      <c r="K397" s="1859">
        <f>K398</f>
        <v>300</v>
      </c>
      <c r="L397" s="1859">
        <f>L398</f>
        <v>0</v>
      </c>
      <c r="M397" s="1070"/>
      <c r="N397" s="1070"/>
    </row>
    <row r="398" spans="1:14" ht="13.5" customHeight="1">
      <c r="A398" s="514" t="s">
        <v>417</v>
      </c>
      <c r="B398" s="521">
        <v>968</v>
      </c>
      <c r="C398" s="521">
        <v>503</v>
      </c>
      <c r="D398" s="521" t="s">
        <v>898</v>
      </c>
      <c r="E398" s="521">
        <v>500</v>
      </c>
      <c r="F398" s="527">
        <v>244</v>
      </c>
      <c r="G398" s="527">
        <v>226</v>
      </c>
      <c r="H398" s="1859">
        <f t="shared" si="61"/>
        <v>300</v>
      </c>
      <c r="I398" s="1859">
        <v>0</v>
      </c>
      <c r="J398" s="2746">
        <v>0</v>
      </c>
      <c r="K398" s="1859">
        <v>300</v>
      </c>
      <c r="L398" s="1859">
        <f>107.589-107.589</f>
        <v>0</v>
      </c>
      <c r="M398" s="1070"/>
      <c r="N398" s="1070"/>
    </row>
    <row r="399" spans="1:14" ht="13.5" customHeight="1" hidden="1">
      <c r="A399" s="511" t="s">
        <v>418</v>
      </c>
      <c r="B399" s="188">
        <v>968</v>
      </c>
      <c r="C399" s="188">
        <v>503</v>
      </c>
      <c r="D399" s="188" t="s">
        <v>898</v>
      </c>
      <c r="E399" s="188">
        <v>500</v>
      </c>
      <c r="F399" s="525">
        <v>240</v>
      </c>
      <c r="G399" s="525">
        <v>300</v>
      </c>
      <c r="H399" s="2687">
        <f>H400</f>
        <v>0</v>
      </c>
      <c r="I399" s="2687">
        <f>I400</f>
        <v>0</v>
      </c>
      <c r="J399" s="2715">
        <f>J400</f>
        <v>0</v>
      </c>
      <c r="K399" s="2687">
        <f>K400</f>
        <v>0</v>
      </c>
      <c r="L399" s="2687">
        <f>L400</f>
        <v>0</v>
      </c>
      <c r="M399" s="1070"/>
      <c r="N399" s="1070"/>
    </row>
    <row r="400" spans="1:14" ht="13.5" customHeight="1" hidden="1">
      <c r="A400" s="514" t="s">
        <v>307</v>
      </c>
      <c r="B400" s="521">
        <v>968</v>
      </c>
      <c r="C400" s="521">
        <v>503</v>
      </c>
      <c r="D400" s="521" t="s">
        <v>898</v>
      </c>
      <c r="E400" s="521">
        <v>500</v>
      </c>
      <c r="F400" s="527">
        <v>240</v>
      </c>
      <c r="G400" s="527">
        <v>340</v>
      </c>
      <c r="H400" s="2692">
        <f>SUM(I400:L400)</f>
        <v>0</v>
      </c>
      <c r="I400" s="2692">
        <v>0</v>
      </c>
      <c r="J400" s="2713">
        <f>523.56-523.56</f>
        <v>0</v>
      </c>
      <c r="K400" s="2692">
        <f>523.561-523.561</f>
        <v>0</v>
      </c>
      <c r="L400" s="2692">
        <f>107.589-107.589</f>
        <v>0</v>
      </c>
      <c r="M400" s="1070"/>
      <c r="N400" s="1070"/>
    </row>
    <row r="401" spans="2:14" ht="25.5" customHeight="1" hidden="1">
      <c r="B401" s="191">
        <v>968</v>
      </c>
      <c r="C401" s="191">
        <v>503</v>
      </c>
      <c r="D401" s="191" t="str">
        <f>D403</f>
        <v>600 03 04</v>
      </c>
      <c r="E401" s="191"/>
      <c r="F401" s="535"/>
      <c r="G401" s="535"/>
      <c r="H401" s="2683">
        <f>H403</f>
        <v>0</v>
      </c>
      <c r="I401" s="2683">
        <f aca="true" t="shared" si="63" ref="I401:L402">I402</f>
        <v>0</v>
      </c>
      <c r="J401" s="2683">
        <f t="shared" si="63"/>
        <v>0</v>
      </c>
      <c r="K401" s="2683">
        <f t="shared" si="63"/>
        <v>0</v>
      </c>
      <c r="L401" s="2683">
        <f t="shared" si="63"/>
        <v>0</v>
      </c>
      <c r="M401" s="1070"/>
      <c r="N401" s="1070"/>
    </row>
    <row r="402" spans="1:14" ht="15" customHeight="1" hidden="1">
      <c r="A402" s="533" t="s">
        <v>1514</v>
      </c>
      <c r="B402" s="1337">
        <v>968</v>
      </c>
      <c r="C402" s="1337">
        <v>503</v>
      </c>
      <c r="D402" s="1337" t="str">
        <f>D403</f>
        <v>600 03 04</v>
      </c>
      <c r="E402" s="1337">
        <v>500</v>
      </c>
      <c r="F402" s="1331">
        <v>200</v>
      </c>
      <c r="G402" s="537"/>
      <c r="H402" s="2683">
        <f>SUM(I402:L402)</f>
        <v>0</v>
      </c>
      <c r="I402" s="2683">
        <f t="shared" si="63"/>
        <v>0</v>
      </c>
      <c r="J402" s="2683">
        <f t="shared" si="63"/>
        <v>0</v>
      </c>
      <c r="K402" s="2683">
        <f t="shared" si="63"/>
        <v>0</v>
      </c>
      <c r="L402" s="2683">
        <f t="shared" si="63"/>
        <v>0</v>
      </c>
      <c r="M402" s="1070"/>
      <c r="N402" s="1070"/>
    </row>
    <row r="403" spans="1:14" ht="13.5" customHeight="1" hidden="1">
      <c r="A403" s="1330" t="s">
        <v>1332</v>
      </c>
      <c r="B403" s="1337">
        <v>968</v>
      </c>
      <c r="C403" s="1337">
        <v>503</v>
      </c>
      <c r="D403" s="1337" t="str">
        <f>D404</f>
        <v>600 03 04</v>
      </c>
      <c r="E403" s="1337">
        <v>500</v>
      </c>
      <c r="F403" s="1331">
        <v>244</v>
      </c>
      <c r="G403" s="1331"/>
      <c r="H403" s="2685">
        <f aca="true" t="shared" si="64" ref="H403:L404">H404</f>
        <v>0</v>
      </c>
      <c r="I403" s="2685">
        <f t="shared" si="64"/>
        <v>0</v>
      </c>
      <c r="J403" s="2712">
        <f t="shared" si="64"/>
        <v>0</v>
      </c>
      <c r="K403" s="2685">
        <f t="shared" si="64"/>
        <v>0</v>
      </c>
      <c r="L403" s="2685">
        <f t="shared" si="64"/>
        <v>0</v>
      </c>
      <c r="M403" s="1070"/>
      <c r="N403" s="1070"/>
    </row>
    <row r="404" spans="1:14" ht="13.5" customHeight="1" hidden="1">
      <c r="A404" s="511" t="s">
        <v>414</v>
      </c>
      <c r="B404" s="188">
        <v>968</v>
      </c>
      <c r="C404" s="188">
        <v>503</v>
      </c>
      <c r="D404" s="188" t="str">
        <f>D405</f>
        <v>600 03 04</v>
      </c>
      <c r="E404" s="188">
        <v>500</v>
      </c>
      <c r="F404" s="525">
        <v>244</v>
      </c>
      <c r="G404" s="525">
        <v>200</v>
      </c>
      <c r="H404" s="2690">
        <f t="shared" si="64"/>
        <v>0</v>
      </c>
      <c r="I404" s="2690">
        <f t="shared" si="64"/>
        <v>0</v>
      </c>
      <c r="J404" s="2714">
        <f t="shared" si="64"/>
        <v>0</v>
      </c>
      <c r="K404" s="2690">
        <f t="shared" si="64"/>
        <v>0</v>
      </c>
      <c r="L404" s="2690">
        <f t="shared" si="64"/>
        <v>0</v>
      </c>
      <c r="M404" s="1070"/>
      <c r="N404" s="1070"/>
    </row>
    <row r="405" spans="1:14" ht="13.5" customHeight="1" hidden="1">
      <c r="A405" s="514" t="s">
        <v>417</v>
      </c>
      <c r="B405" s="521">
        <v>968</v>
      </c>
      <c r="C405" s="521">
        <v>503</v>
      </c>
      <c r="D405" s="521" t="s">
        <v>1305</v>
      </c>
      <c r="E405" s="521">
        <v>500</v>
      </c>
      <c r="F405" s="527">
        <v>244</v>
      </c>
      <c r="G405" s="527">
        <v>226</v>
      </c>
      <c r="H405" s="2692">
        <f aca="true" t="shared" si="65" ref="H405:H410">SUM(I405:L405)</f>
        <v>0</v>
      </c>
      <c r="I405" s="2692">
        <v>0</v>
      </c>
      <c r="J405" s="2713">
        <f>500-500</f>
        <v>0</v>
      </c>
      <c r="K405" s="2692">
        <v>0</v>
      </c>
      <c r="L405" s="2692">
        <v>0</v>
      </c>
      <c r="M405" s="1070"/>
      <c r="N405" s="1070"/>
    </row>
    <row r="406" spans="1:14" ht="15.75" customHeight="1">
      <c r="A406" s="536" t="s">
        <v>1289</v>
      </c>
      <c r="B406" s="191">
        <v>968</v>
      </c>
      <c r="C406" s="191">
        <v>503</v>
      </c>
      <c r="D406" s="191" t="str">
        <f>D408</f>
        <v>600 03 05</v>
      </c>
      <c r="E406" s="191"/>
      <c r="F406" s="535"/>
      <c r="G406" s="535"/>
      <c r="H406" s="873">
        <f t="shared" si="65"/>
        <v>150</v>
      </c>
      <c r="I406" s="873">
        <f aca="true" t="shared" si="66" ref="I406:L407">I407</f>
        <v>0</v>
      </c>
      <c r="J406" s="873">
        <f t="shared" si="66"/>
        <v>0</v>
      </c>
      <c r="K406" s="873">
        <f t="shared" si="66"/>
        <v>0</v>
      </c>
      <c r="L406" s="873">
        <f t="shared" si="66"/>
        <v>150</v>
      </c>
      <c r="M406" s="1070"/>
      <c r="N406" s="1070"/>
    </row>
    <row r="407" spans="1:14" ht="15.75" customHeight="1">
      <c r="A407" s="533" t="s">
        <v>1514</v>
      </c>
      <c r="B407" s="1337">
        <v>968</v>
      </c>
      <c r="C407" s="1337">
        <v>503</v>
      </c>
      <c r="D407" s="1337" t="str">
        <f>D408</f>
        <v>600 03 05</v>
      </c>
      <c r="E407" s="1337">
        <v>500</v>
      </c>
      <c r="F407" s="1331">
        <v>200</v>
      </c>
      <c r="G407" s="537"/>
      <c r="H407" s="873">
        <f t="shared" si="65"/>
        <v>150</v>
      </c>
      <c r="I407" s="873">
        <f t="shared" si="66"/>
        <v>0</v>
      </c>
      <c r="J407" s="873">
        <f t="shared" si="66"/>
        <v>0</v>
      </c>
      <c r="K407" s="873">
        <f t="shared" si="66"/>
        <v>0</v>
      </c>
      <c r="L407" s="873">
        <f t="shared" si="66"/>
        <v>150</v>
      </c>
      <c r="M407" s="1070"/>
      <c r="N407" s="1070"/>
    </row>
    <row r="408" spans="1:14" ht="15" customHeight="1">
      <c r="A408" s="1330" t="s">
        <v>1332</v>
      </c>
      <c r="B408" s="1337">
        <v>968</v>
      </c>
      <c r="C408" s="1337">
        <v>503</v>
      </c>
      <c r="D408" s="1337" t="str">
        <f>D409</f>
        <v>600 03 05</v>
      </c>
      <c r="E408" s="1337">
        <v>500</v>
      </c>
      <c r="F408" s="1331">
        <v>244</v>
      </c>
      <c r="G408" s="1331"/>
      <c r="H408" s="1338">
        <f t="shared" si="65"/>
        <v>150</v>
      </c>
      <c r="I408" s="1338">
        <f aca="true" t="shared" si="67" ref="I408:K409">I409</f>
        <v>0</v>
      </c>
      <c r="J408" s="2745">
        <f>J409</f>
        <v>0</v>
      </c>
      <c r="K408" s="1338">
        <f t="shared" si="67"/>
        <v>0</v>
      </c>
      <c r="L408" s="1338">
        <f>L409</f>
        <v>150</v>
      </c>
      <c r="M408" s="1070"/>
      <c r="N408" s="1070"/>
    </row>
    <row r="409" spans="1:14" ht="12.75">
      <c r="A409" s="511" t="s">
        <v>414</v>
      </c>
      <c r="B409" s="188">
        <v>968</v>
      </c>
      <c r="C409" s="188">
        <v>503</v>
      </c>
      <c r="D409" s="188" t="str">
        <f>D410</f>
        <v>600 03 05</v>
      </c>
      <c r="E409" s="188">
        <v>500</v>
      </c>
      <c r="F409" s="525">
        <v>244</v>
      </c>
      <c r="G409" s="525">
        <v>200</v>
      </c>
      <c r="H409" s="1861">
        <f t="shared" si="65"/>
        <v>150</v>
      </c>
      <c r="I409" s="1861">
        <f t="shared" si="67"/>
        <v>0</v>
      </c>
      <c r="J409" s="2747">
        <f>J410</f>
        <v>0</v>
      </c>
      <c r="K409" s="1861">
        <f t="shared" si="67"/>
        <v>0</v>
      </c>
      <c r="L409" s="1861">
        <f>L410</f>
        <v>150</v>
      </c>
      <c r="M409" s="1070"/>
      <c r="N409" s="1070"/>
    </row>
    <row r="410" spans="1:14" ht="12.75">
      <c r="A410" s="514" t="s">
        <v>417</v>
      </c>
      <c r="B410" s="521">
        <v>968</v>
      </c>
      <c r="C410" s="521">
        <v>503</v>
      </c>
      <c r="D410" s="521" t="s">
        <v>1288</v>
      </c>
      <c r="E410" s="521">
        <v>500</v>
      </c>
      <c r="F410" s="527">
        <v>244</v>
      </c>
      <c r="G410" s="527">
        <v>226</v>
      </c>
      <c r="H410" s="1859">
        <f t="shared" si="65"/>
        <v>150</v>
      </c>
      <c r="I410" s="1859">
        <v>0</v>
      </c>
      <c r="J410" s="2746">
        <v>0</v>
      </c>
      <c r="K410" s="1859">
        <v>0</v>
      </c>
      <c r="L410" s="1859">
        <v>150</v>
      </c>
      <c r="M410" s="1070"/>
      <c r="N410" s="1070"/>
    </row>
    <row r="411" spans="1:14" ht="12.75">
      <c r="A411" s="533" t="s">
        <v>1290</v>
      </c>
      <c r="B411" s="198">
        <v>968</v>
      </c>
      <c r="C411" s="198">
        <v>503</v>
      </c>
      <c r="D411" s="198" t="s">
        <v>899</v>
      </c>
      <c r="E411" s="198"/>
      <c r="F411" s="528"/>
      <c r="G411" s="528"/>
      <c r="H411" s="884">
        <f>H412+H420+H425</f>
        <v>5693.093</v>
      </c>
      <c r="I411" s="884">
        <f>I412+I420+I425</f>
        <v>0</v>
      </c>
      <c r="J411" s="884">
        <f>J412+J420+J425</f>
        <v>1060</v>
      </c>
      <c r="K411" s="884">
        <f>K412+K420+K425</f>
        <v>2978.0609999999997</v>
      </c>
      <c r="L411" s="884">
        <f>L412+L420+L425</f>
        <v>1655.032</v>
      </c>
      <c r="M411" s="1070"/>
      <c r="N411" s="1070"/>
    </row>
    <row r="412" spans="1:14" ht="27" customHeight="1">
      <c r="A412" s="533" t="s">
        <v>1291</v>
      </c>
      <c r="B412" s="509">
        <v>968</v>
      </c>
      <c r="C412" s="509">
        <v>503</v>
      </c>
      <c r="D412" s="191" t="s">
        <v>900</v>
      </c>
      <c r="E412" s="191"/>
      <c r="F412" s="535"/>
      <c r="G412" s="535"/>
      <c r="H412" s="873">
        <f aca="true" t="shared" si="68" ref="H412:H417">SUM(I412:L412)</f>
        <v>4253.659</v>
      </c>
      <c r="I412" s="873">
        <f aca="true" t="shared" si="69" ref="I412:L413">I413</f>
        <v>0</v>
      </c>
      <c r="J412" s="873">
        <f t="shared" si="69"/>
        <v>1060</v>
      </c>
      <c r="K412" s="873">
        <f t="shared" si="69"/>
        <v>2978.0609999999997</v>
      </c>
      <c r="L412" s="873">
        <f t="shared" si="69"/>
        <v>215.598</v>
      </c>
      <c r="M412" s="1070"/>
      <c r="N412" s="1070"/>
    </row>
    <row r="413" spans="1:14" ht="16.5" customHeight="1">
      <c r="A413" s="533" t="s">
        <v>1514</v>
      </c>
      <c r="B413" s="1337">
        <v>968</v>
      </c>
      <c r="C413" s="1337">
        <v>503</v>
      </c>
      <c r="D413" s="1337" t="s">
        <v>900</v>
      </c>
      <c r="E413" s="1337">
        <v>500</v>
      </c>
      <c r="F413" s="1331">
        <v>200</v>
      </c>
      <c r="G413" s="528"/>
      <c r="H413" s="2754">
        <f t="shared" si="68"/>
        <v>4253.659</v>
      </c>
      <c r="I413" s="2754">
        <f t="shared" si="69"/>
        <v>0</v>
      </c>
      <c r="J413" s="2754">
        <f t="shared" si="69"/>
        <v>1060</v>
      </c>
      <c r="K413" s="2754">
        <f t="shared" si="69"/>
        <v>2978.0609999999997</v>
      </c>
      <c r="L413" s="2754">
        <f t="shared" si="69"/>
        <v>215.598</v>
      </c>
      <c r="M413" s="1070"/>
      <c r="N413" s="1070"/>
    </row>
    <row r="414" spans="1:14" ht="12.75">
      <c r="A414" s="1330" t="s">
        <v>1332</v>
      </c>
      <c r="B414" s="1337">
        <v>968</v>
      </c>
      <c r="C414" s="1337">
        <v>503</v>
      </c>
      <c r="D414" s="1337" t="s">
        <v>900</v>
      </c>
      <c r="E414" s="1337">
        <v>500</v>
      </c>
      <c r="F414" s="1331">
        <v>244</v>
      </c>
      <c r="G414" s="1331"/>
      <c r="H414" s="1338">
        <f t="shared" si="68"/>
        <v>4253.659</v>
      </c>
      <c r="I414" s="1338">
        <f>I415+I418</f>
        <v>0</v>
      </c>
      <c r="J414" s="1338">
        <f>J415+J418</f>
        <v>1060</v>
      </c>
      <c r="K414" s="1338">
        <f>K415+K418</f>
        <v>2978.0609999999997</v>
      </c>
      <c r="L414" s="1338">
        <f>L415+L418</f>
        <v>215.598</v>
      </c>
      <c r="M414" s="1070"/>
      <c r="N414" s="1070"/>
    </row>
    <row r="415" spans="1:14" ht="12.75">
      <c r="A415" s="511" t="s">
        <v>414</v>
      </c>
      <c r="B415" s="188">
        <v>968</v>
      </c>
      <c r="C415" s="188">
        <v>503</v>
      </c>
      <c r="D415" s="188" t="s">
        <v>900</v>
      </c>
      <c r="E415" s="188">
        <v>500</v>
      </c>
      <c r="F415" s="525">
        <v>244</v>
      </c>
      <c r="G415" s="1336">
        <v>200</v>
      </c>
      <c r="H415" s="1861">
        <f t="shared" si="68"/>
        <v>1275.598</v>
      </c>
      <c r="I415" s="1861">
        <f>SUM(I416:I417)</f>
        <v>0</v>
      </c>
      <c r="J415" s="1861">
        <f>SUM(J416:J417)</f>
        <v>60</v>
      </c>
      <c r="K415" s="1861">
        <f>SUM(K416:K417)</f>
        <v>1000</v>
      </c>
      <c r="L415" s="1861">
        <f>SUM(L416:L417)</f>
        <v>215.598</v>
      </c>
      <c r="M415" s="1070"/>
      <c r="N415" s="1070"/>
    </row>
    <row r="416" spans="1:14" ht="13.5" customHeight="1" hidden="1">
      <c r="A416" s="514" t="s">
        <v>416</v>
      </c>
      <c r="B416" s="521">
        <v>968</v>
      </c>
      <c r="C416" s="521">
        <v>503</v>
      </c>
      <c r="D416" s="521" t="s">
        <v>900</v>
      </c>
      <c r="E416" s="521">
        <v>500</v>
      </c>
      <c r="F416" s="527">
        <v>244</v>
      </c>
      <c r="G416" s="2165">
        <v>225</v>
      </c>
      <c r="H416" s="1859">
        <f t="shared" si="68"/>
        <v>0</v>
      </c>
      <c r="I416" s="1859">
        <v>0</v>
      </c>
      <c r="J416" s="2746">
        <f>250-250</f>
        <v>0</v>
      </c>
      <c r="K416" s="1859">
        <v>0</v>
      </c>
      <c r="L416" s="1859">
        <f>500-500</f>
        <v>0</v>
      </c>
      <c r="M416" s="1070"/>
      <c r="N416" s="1070"/>
    </row>
    <row r="417" spans="1:14" ht="13.5" customHeight="1">
      <c r="A417" s="514" t="s">
        <v>417</v>
      </c>
      <c r="B417" s="521">
        <v>968</v>
      </c>
      <c r="C417" s="521">
        <v>503</v>
      </c>
      <c r="D417" s="521" t="s">
        <v>900</v>
      </c>
      <c r="E417" s="521">
        <v>500</v>
      </c>
      <c r="F417" s="527">
        <v>244</v>
      </c>
      <c r="G417" s="2165">
        <v>226</v>
      </c>
      <c r="H417" s="1859">
        <f t="shared" si="68"/>
        <v>1275.598</v>
      </c>
      <c r="I417" s="1859">
        <f>1145.923-1145.923</f>
        <v>0</v>
      </c>
      <c r="J417" s="2746">
        <v>60</v>
      </c>
      <c r="K417" s="1859">
        <v>1000</v>
      </c>
      <c r="L417" s="1859">
        <v>215.598</v>
      </c>
      <c r="M417" s="1070"/>
      <c r="N417" s="1070"/>
    </row>
    <row r="418" spans="1:14" ht="13.5" customHeight="1">
      <c r="A418" s="511" t="s">
        <v>418</v>
      </c>
      <c r="B418" s="188">
        <v>968</v>
      </c>
      <c r="C418" s="188">
        <v>503</v>
      </c>
      <c r="D418" s="188" t="s">
        <v>900</v>
      </c>
      <c r="E418" s="188">
        <v>500</v>
      </c>
      <c r="F418" s="525">
        <v>244</v>
      </c>
      <c r="G418" s="807">
        <v>300</v>
      </c>
      <c r="H418" s="2752">
        <f>H419</f>
        <v>2978.0609999999997</v>
      </c>
      <c r="I418" s="2752">
        <f>I419</f>
        <v>0</v>
      </c>
      <c r="J418" s="2753">
        <f>J419</f>
        <v>1000</v>
      </c>
      <c r="K418" s="2752">
        <f>K419</f>
        <v>1978.061</v>
      </c>
      <c r="L418" s="2752">
        <f>L419</f>
        <v>0</v>
      </c>
      <c r="M418" s="1070"/>
      <c r="N418" s="1070"/>
    </row>
    <row r="419" spans="1:14" ht="13.5" customHeight="1">
      <c r="A419" s="514" t="s">
        <v>306</v>
      </c>
      <c r="B419" s="521">
        <v>968</v>
      </c>
      <c r="C419" s="521">
        <v>503</v>
      </c>
      <c r="D419" s="521" t="s">
        <v>900</v>
      </c>
      <c r="E419" s="521">
        <v>500</v>
      </c>
      <c r="F419" s="527">
        <v>244</v>
      </c>
      <c r="G419" s="527">
        <v>310</v>
      </c>
      <c r="H419" s="1859">
        <f>SUM(I419:L419)</f>
        <v>2978.0609999999997</v>
      </c>
      <c r="I419" s="1859">
        <v>0</v>
      </c>
      <c r="J419" s="2746">
        <v>1000</v>
      </c>
      <c r="K419" s="1859">
        <v>1978.061</v>
      </c>
      <c r="L419" s="1859">
        <v>0</v>
      </c>
      <c r="M419" s="1070"/>
      <c r="N419" s="1070"/>
    </row>
    <row r="420" spans="1:14" ht="13.5" customHeight="1">
      <c r="A420" s="1344" t="s">
        <v>1292</v>
      </c>
      <c r="B420" s="882">
        <v>968</v>
      </c>
      <c r="C420" s="882">
        <v>503</v>
      </c>
      <c r="D420" s="882" t="str">
        <f>D422</f>
        <v>600 04 02</v>
      </c>
      <c r="E420" s="882"/>
      <c r="F420" s="2158"/>
      <c r="G420" s="1334"/>
      <c r="H420" s="873">
        <f>H422</f>
        <v>1439.434</v>
      </c>
      <c r="I420" s="873">
        <f aca="true" t="shared" si="70" ref="I420:L421">I421</f>
        <v>0</v>
      </c>
      <c r="J420" s="873">
        <f t="shared" si="70"/>
        <v>0</v>
      </c>
      <c r="K420" s="873">
        <f t="shared" si="70"/>
        <v>0</v>
      </c>
      <c r="L420" s="873">
        <f t="shared" si="70"/>
        <v>1439.434</v>
      </c>
      <c r="M420" s="1070"/>
      <c r="N420" s="1070"/>
    </row>
    <row r="421" spans="1:14" ht="13.5" customHeight="1">
      <c r="A421" s="533" t="s">
        <v>1514</v>
      </c>
      <c r="B421" s="1337">
        <v>968</v>
      </c>
      <c r="C421" s="1337">
        <v>503</v>
      </c>
      <c r="D421" s="1337" t="str">
        <f>D422</f>
        <v>600 04 02</v>
      </c>
      <c r="E421" s="1337">
        <v>500</v>
      </c>
      <c r="F421" s="1331">
        <v>200</v>
      </c>
      <c r="G421" s="527"/>
      <c r="H421" s="2756">
        <f>SUM(I421:L421)</f>
        <v>1439.434</v>
      </c>
      <c r="I421" s="2756">
        <f t="shared" si="70"/>
        <v>0</v>
      </c>
      <c r="J421" s="2756">
        <f t="shared" si="70"/>
        <v>0</v>
      </c>
      <c r="K421" s="2756">
        <f t="shared" si="70"/>
        <v>0</v>
      </c>
      <c r="L421" s="2756">
        <f t="shared" si="70"/>
        <v>1439.434</v>
      </c>
      <c r="M421" s="1070"/>
      <c r="N421" s="1070"/>
    </row>
    <row r="422" spans="1:14" ht="13.5" customHeight="1">
      <c r="A422" s="1330" t="s">
        <v>1332</v>
      </c>
      <c r="B422" s="1337">
        <v>968</v>
      </c>
      <c r="C422" s="1337">
        <v>503</v>
      </c>
      <c r="D422" s="1337" t="str">
        <f>D423</f>
        <v>600 04 02</v>
      </c>
      <c r="E422" s="1337">
        <v>500</v>
      </c>
      <c r="F422" s="1331">
        <v>244</v>
      </c>
      <c r="G422" s="527"/>
      <c r="H422" s="2756">
        <f aca="true" t="shared" si="71" ref="H422:J423">H423</f>
        <v>1439.434</v>
      </c>
      <c r="I422" s="2756">
        <f t="shared" si="71"/>
        <v>0</v>
      </c>
      <c r="J422" s="2756">
        <f t="shared" si="71"/>
        <v>0</v>
      </c>
      <c r="K422" s="2756">
        <f>K423</f>
        <v>0</v>
      </c>
      <c r="L422" s="2756">
        <f>L423</f>
        <v>1439.434</v>
      </c>
      <c r="M422" s="1070"/>
      <c r="N422" s="1070"/>
    </row>
    <row r="423" spans="1:14" ht="13.5" customHeight="1">
      <c r="A423" s="511" t="s">
        <v>418</v>
      </c>
      <c r="B423" s="188">
        <v>968</v>
      </c>
      <c r="C423" s="188">
        <v>503</v>
      </c>
      <c r="D423" s="188" t="str">
        <f>D424</f>
        <v>600 04 02</v>
      </c>
      <c r="E423" s="188">
        <v>500</v>
      </c>
      <c r="F423" s="525">
        <v>244</v>
      </c>
      <c r="G423" s="807">
        <v>300</v>
      </c>
      <c r="H423" s="1859">
        <f t="shared" si="71"/>
        <v>1439.434</v>
      </c>
      <c r="I423" s="1859">
        <f t="shared" si="71"/>
        <v>0</v>
      </c>
      <c r="J423" s="1859">
        <f t="shared" si="71"/>
        <v>0</v>
      </c>
      <c r="K423" s="1859">
        <f>K424</f>
        <v>0</v>
      </c>
      <c r="L423" s="1859">
        <f>L424</f>
        <v>1439.434</v>
      </c>
      <c r="M423" s="1070"/>
      <c r="N423" s="1070"/>
    </row>
    <row r="424" spans="1:14" ht="13.5" customHeight="1" thickBot="1">
      <c r="A424" s="514" t="s">
        <v>306</v>
      </c>
      <c r="B424" s="521">
        <v>968</v>
      </c>
      <c r="C424" s="521">
        <v>503</v>
      </c>
      <c r="D424" s="521" t="s">
        <v>920</v>
      </c>
      <c r="E424" s="521">
        <v>500</v>
      </c>
      <c r="F424" s="527">
        <v>244</v>
      </c>
      <c r="G424" s="527">
        <v>310</v>
      </c>
      <c r="H424" s="1859">
        <f>SUM(I424:L424)</f>
        <v>1439.434</v>
      </c>
      <c r="I424" s="1859">
        <v>0</v>
      </c>
      <c r="J424" s="2746">
        <v>0</v>
      </c>
      <c r="K424" s="1859">
        <v>0</v>
      </c>
      <c r="L424" s="1859">
        <v>1439.434</v>
      </c>
      <c r="M424" s="1070"/>
      <c r="N424" s="1070"/>
    </row>
    <row r="425" spans="1:14" ht="27" customHeight="1" hidden="1">
      <c r="A425" s="536" t="s">
        <v>163</v>
      </c>
      <c r="B425" s="191">
        <v>968</v>
      </c>
      <c r="C425" s="191">
        <v>503</v>
      </c>
      <c r="D425" s="191" t="str">
        <f>D427</f>
        <v>600 04 03</v>
      </c>
      <c r="E425" s="191"/>
      <c r="F425" s="535"/>
      <c r="G425" s="535"/>
      <c r="H425" s="2683">
        <f>H427</f>
        <v>0</v>
      </c>
      <c r="I425" s="2683">
        <f aca="true" t="shared" si="72" ref="I425:L426">I426</f>
        <v>0</v>
      </c>
      <c r="J425" s="2683">
        <f t="shared" si="72"/>
        <v>0</v>
      </c>
      <c r="K425" s="2683">
        <f t="shared" si="72"/>
        <v>0</v>
      </c>
      <c r="L425" s="2683">
        <f t="shared" si="72"/>
        <v>0</v>
      </c>
      <c r="M425" s="1070"/>
      <c r="N425" s="1070"/>
    </row>
    <row r="426" spans="1:14" ht="15" customHeight="1" hidden="1">
      <c r="A426" s="533" t="s">
        <v>1514</v>
      </c>
      <c r="B426" s="1337">
        <v>968</v>
      </c>
      <c r="C426" s="1337">
        <v>503</v>
      </c>
      <c r="D426" s="1337" t="str">
        <f>D427</f>
        <v>600 04 03</v>
      </c>
      <c r="E426" s="1337">
        <v>500</v>
      </c>
      <c r="F426" s="1331">
        <v>200</v>
      </c>
      <c r="G426" s="537"/>
      <c r="H426" s="2683">
        <f>SUM(I426:L426)</f>
        <v>0</v>
      </c>
      <c r="I426" s="2683">
        <f t="shared" si="72"/>
        <v>0</v>
      </c>
      <c r="J426" s="2683">
        <f t="shared" si="72"/>
        <v>0</v>
      </c>
      <c r="K426" s="2683">
        <f t="shared" si="72"/>
        <v>0</v>
      </c>
      <c r="L426" s="2683">
        <f t="shared" si="72"/>
        <v>0</v>
      </c>
      <c r="M426" s="1070"/>
      <c r="N426" s="1070"/>
    </row>
    <row r="427" spans="1:14" ht="12.75" hidden="1">
      <c r="A427" s="1330" t="s">
        <v>1332</v>
      </c>
      <c r="B427" s="1337">
        <v>968</v>
      </c>
      <c r="C427" s="1337">
        <v>503</v>
      </c>
      <c r="D427" s="1337" t="str">
        <f>D428</f>
        <v>600 04 03</v>
      </c>
      <c r="E427" s="1337">
        <v>500</v>
      </c>
      <c r="F427" s="1331">
        <v>244</v>
      </c>
      <c r="G427" s="1331"/>
      <c r="H427" s="2685">
        <f aca="true" t="shared" si="73" ref="H427:L428">H428</f>
        <v>0</v>
      </c>
      <c r="I427" s="2685">
        <f t="shared" si="73"/>
        <v>0</v>
      </c>
      <c r="J427" s="2712">
        <f t="shared" si="73"/>
        <v>0</v>
      </c>
      <c r="K427" s="2685">
        <f t="shared" si="73"/>
        <v>0</v>
      </c>
      <c r="L427" s="2685">
        <f t="shared" si="73"/>
        <v>0</v>
      </c>
      <c r="M427" s="1070"/>
      <c r="N427" s="1070"/>
    </row>
    <row r="428" spans="1:14" ht="12.75" hidden="1">
      <c r="A428" s="511" t="s">
        <v>414</v>
      </c>
      <c r="B428" s="188">
        <v>968</v>
      </c>
      <c r="C428" s="188">
        <v>503</v>
      </c>
      <c r="D428" s="188" t="str">
        <f>D429</f>
        <v>600 04 03</v>
      </c>
      <c r="E428" s="188">
        <v>500</v>
      </c>
      <c r="F428" s="525">
        <v>244</v>
      </c>
      <c r="G428" s="525">
        <v>200</v>
      </c>
      <c r="H428" s="2690">
        <f t="shared" si="73"/>
        <v>0</v>
      </c>
      <c r="I428" s="2690">
        <f t="shared" si="73"/>
        <v>0</v>
      </c>
      <c r="J428" s="2714">
        <f t="shared" si="73"/>
        <v>0</v>
      </c>
      <c r="K428" s="2690">
        <f t="shared" si="73"/>
        <v>0</v>
      </c>
      <c r="L428" s="2690">
        <f t="shared" si="73"/>
        <v>0</v>
      </c>
      <c r="M428" s="1070"/>
      <c r="N428" s="1070"/>
    </row>
    <row r="429" spans="1:14" ht="12.75" hidden="1">
      <c r="A429" s="514" t="s">
        <v>417</v>
      </c>
      <c r="B429" s="521">
        <v>968</v>
      </c>
      <c r="C429" s="521">
        <v>503</v>
      </c>
      <c r="D429" s="521" t="s">
        <v>1151</v>
      </c>
      <c r="E429" s="521">
        <v>500</v>
      </c>
      <c r="F429" s="527">
        <v>244</v>
      </c>
      <c r="G429" s="527">
        <v>226</v>
      </c>
      <c r="H429" s="2692">
        <f>SUM(I429:L429)</f>
        <v>0</v>
      </c>
      <c r="I429" s="2692">
        <v>0</v>
      </c>
      <c r="J429" s="2713">
        <f>1000-1000</f>
        <v>0</v>
      </c>
      <c r="K429" s="2692">
        <v>0</v>
      </c>
      <c r="L429" s="2692">
        <v>0</v>
      </c>
      <c r="M429" s="1070"/>
      <c r="N429" s="1070"/>
    </row>
    <row r="430" spans="1:14" ht="22.5" customHeight="1" hidden="1">
      <c r="A430" s="536" t="s">
        <v>1153</v>
      </c>
      <c r="B430" s="509">
        <v>968</v>
      </c>
      <c r="C430" s="509">
        <v>503</v>
      </c>
      <c r="D430" s="509" t="s">
        <v>1151</v>
      </c>
      <c r="E430" s="509"/>
      <c r="F430" s="537"/>
      <c r="G430" s="537"/>
      <c r="H430" s="2716">
        <f aca="true" t="shared" si="74" ref="H430:L432">H431</f>
        <v>0</v>
      </c>
      <c r="I430" s="2717">
        <f t="shared" si="74"/>
        <v>0</v>
      </c>
      <c r="J430" s="2704">
        <f t="shared" si="74"/>
        <v>0</v>
      </c>
      <c r="K430" s="2717">
        <f t="shared" si="74"/>
        <v>0</v>
      </c>
      <c r="L430" s="2704">
        <f t="shared" si="74"/>
        <v>0</v>
      </c>
      <c r="M430" s="1070"/>
      <c r="N430" s="1070"/>
    </row>
    <row r="431" spans="1:14" ht="12.75" hidden="1">
      <c r="A431" s="511" t="s">
        <v>503</v>
      </c>
      <c r="B431" s="188">
        <v>968</v>
      </c>
      <c r="C431" s="188">
        <v>503</v>
      </c>
      <c r="D431" s="188" t="s">
        <v>1151</v>
      </c>
      <c r="E431" s="188">
        <v>500</v>
      </c>
      <c r="F431" s="525"/>
      <c r="G431" s="525"/>
      <c r="H431" s="2690">
        <f t="shared" si="74"/>
        <v>0</v>
      </c>
      <c r="I431" s="2691">
        <f t="shared" si="74"/>
        <v>0</v>
      </c>
      <c r="J431" s="2690">
        <f t="shared" si="74"/>
        <v>0</v>
      </c>
      <c r="K431" s="2691">
        <f t="shared" si="74"/>
        <v>0</v>
      </c>
      <c r="L431" s="2690">
        <f t="shared" si="74"/>
        <v>0</v>
      </c>
      <c r="M431" s="1070"/>
      <c r="N431" s="1070"/>
    </row>
    <row r="432" spans="1:14" ht="12.75" hidden="1">
      <c r="A432" s="511" t="s">
        <v>414</v>
      </c>
      <c r="B432" s="188">
        <v>968</v>
      </c>
      <c r="C432" s="188">
        <v>503</v>
      </c>
      <c r="D432" s="188" t="s">
        <v>1151</v>
      </c>
      <c r="E432" s="188">
        <v>500</v>
      </c>
      <c r="F432" s="525"/>
      <c r="G432" s="525">
        <v>200</v>
      </c>
      <c r="H432" s="2690">
        <f t="shared" si="74"/>
        <v>0</v>
      </c>
      <c r="I432" s="2691">
        <f t="shared" si="74"/>
        <v>0</v>
      </c>
      <c r="J432" s="2690">
        <f>J433</f>
        <v>0</v>
      </c>
      <c r="K432" s="2691">
        <f>K433</f>
        <v>0</v>
      </c>
      <c r="L432" s="2690">
        <f t="shared" si="74"/>
        <v>0</v>
      </c>
      <c r="M432" s="1070"/>
      <c r="N432" s="1070"/>
    </row>
    <row r="433" spans="1:14" ht="13.5" hidden="1" thickBot="1">
      <c r="A433" s="791" t="s">
        <v>417</v>
      </c>
      <c r="B433" s="792">
        <v>968</v>
      </c>
      <c r="C433" s="792">
        <v>503</v>
      </c>
      <c r="D433" s="792" t="s">
        <v>1151</v>
      </c>
      <c r="E433" s="792">
        <v>500</v>
      </c>
      <c r="F433" s="793"/>
      <c r="G433" s="793">
        <v>226</v>
      </c>
      <c r="H433" s="2694">
        <f>SUM(I433:L433)</f>
        <v>0</v>
      </c>
      <c r="I433" s="2695">
        <v>0</v>
      </c>
      <c r="J433" s="2694">
        <v>0</v>
      </c>
      <c r="K433" s="2695">
        <v>0</v>
      </c>
      <c r="L433" s="2694">
        <v>0</v>
      </c>
      <c r="M433" s="1070"/>
      <c r="N433" s="1070"/>
    </row>
    <row r="434" spans="1:14" ht="15.75" hidden="1" thickBot="1">
      <c r="A434" s="799" t="s">
        <v>923</v>
      </c>
      <c r="B434" s="800">
        <v>968</v>
      </c>
      <c r="C434" s="800">
        <v>600</v>
      </c>
      <c r="D434" s="800"/>
      <c r="E434" s="800"/>
      <c r="F434" s="801"/>
      <c r="G434" s="801"/>
      <c r="H434" s="2698">
        <f>SUM(I434:L434)</f>
        <v>0</v>
      </c>
      <c r="I434" s="2718">
        <f aca="true" t="shared" si="75" ref="H434:L438">I435</f>
        <v>0</v>
      </c>
      <c r="J434" s="2698">
        <f t="shared" si="75"/>
        <v>0</v>
      </c>
      <c r="K434" s="2718">
        <f t="shared" si="75"/>
        <v>0</v>
      </c>
      <c r="L434" s="2698">
        <f t="shared" si="75"/>
        <v>0</v>
      </c>
      <c r="M434" s="1070"/>
      <c r="N434" s="1070"/>
    </row>
    <row r="435" spans="1:14" ht="15" customHeight="1" hidden="1">
      <c r="A435" s="804" t="s">
        <v>926</v>
      </c>
      <c r="B435" s="805">
        <v>968</v>
      </c>
      <c r="C435" s="805">
        <v>605</v>
      </c>
      <c r="D435" s="805"/>
      <c r="E435" s="805"/>
      <c r="F435" s="806"/>
      <c r="G435" s="806"/>
      <c r="H435" s="2719">
        <f>SUM(I435:L435)</f>
        <v>0</v>
      </c>
      <c r="I435" s="2720">
        <f t="shared" si="75"/>
        <v>0</v>
      </c>
      <c r="J435" s="2720">
        <f t="shared" si="75"/>
        <v>0</v>
      </c>
      <c r="K435" s="2720">
        <f t="shared" si="75"/>
        <v>0</v>
      </c>
      <c r="L435" s="2719">
        <f t="shared" si="75"/>
        <v>0</v>
      </c>
      <c r="M435" s="1070"/>
      <c r="N435" s="1070"/>
    </row>
    <row r="436" spans="1:14" ht="25.5" customHeight="1" hidden="1">
      <c r="A436" s="533" t="s">
        <v>927</v>
      </c>
      <c r="B436" s="198">
        <v>968</v>
      </c>
      <c r="C436" s="198">
        <v>605</v>
      </c>
      <c r="D436" s="198" t="s">
        <v>928</v>
      </c>
      <c r="E436" s="198"/>
      <c r="F436" s="528"/>
      <c r="G436" s="528"/>
      <c r="H436" s="2681">
        <f t="shared" si="75"/>
        <v>0</v>
      </c>
      <c r="I436" s="2682">
        <f t="shared" si="75"/>
        <v>0</v>
      </c>
      <c r="J436" s="2681">
        <f t="shared" si="75"/>
        <v>0</v>
      </c>
      <c r="K436" s="2682">
        <f t="shared" si="75"/>
        <v>0</v>
      </c>
      <c r="L436" s="2681">
        <f t="shared" si="75"/>
        <v>0</v>
      </c>
      <c r="M436" s="1070"/>
      <c r="N436" s="1070"/>
    </row>
    <row r="437" spans="1:14" ht="12.75" hidden="1">
      <c r="A437" s="1330" t="s">
        <v>1332</v>
      </c>
      <c r="B437" s="1337">
        <v>968</v>
      </c>
      <c r="C437" s="1337">
        <v>605</v>
      </c>
      <c r="D437" s="1337" t="s">
        <v>928</v>
      </c>
      <c r="E437" s="1337">
        <v>500</v>
      </c>
      <c r="F437" s="1331">
        <v>244</v>
      </c>
      <c r="G437" s="1331"/>
      <c r="H437" s="2685">
        <f t="shared" si="75"/>
        <v>0</v>
      </c>
      <c r="I437" s="2686">
        <f t="shared" si="75"/>
        <v>0</v>
      </c>
      <c r="J437" s="2685">
        <f t="shared" si="75"/>
        <v>0</v>
      </c>
      <c r="K437" s="2686">
        <f t="shared" si="75"/>
        <v>0</v>
      </c>
      <c r="L437" s="2685">
        <f t="shared" si="75"/>
        <v>0</v>
      </c>
      <c r="M437" s="1070"/>
      <c r="N437" s="1070"/>
    </row>
    <row r="438" spans="1:14" ht="12.75" hidden="1">
      <c r="A438" s="511" t="s">
        <v>414</v>
      </c>
      <c r="B438" s="188">
        <v>968</v>
      </c>
      <c r="C438" s="188">
        <v>605</v>
      </c>
      <c r="D438" s="188" t="s">
        <v>928</v>
      </c>
      <c r="E438" s="188">
        <v>500</v>
      </c>
      <c r="F438" s="525">
        <v>244</v>
      </c>
      <c r="G438" s="525">
        <v>200</v>
      </c>
      <c r="H438" s="2690">
        <f t="shared" si="75"/>
        <v>0</v>
      </c>
      <c r="I438" s="2691">
        <f t="shared" si="75"/>
        <v>0</v>
      </c>
      <c r="J438" s="2690">
        <f t="shared" si="75"/>
        <v>0</v>
      </c>
      <c r="K438" s="2691">
        <f t="shared" si="75"/>
        <v>0</v>
      </c>
      <c r="L438" s="2690">
        <f t="shared" si="75"/>
        <v>0</v>
      </c>
      <c r="M438" s="1070"/>
      <c r="N438" s="1070"/>
    </row>
    <row r="439" spans="1:14" ht="13.5" hidden="1" thickBot="1">
      <c r="A439" s="791" t="s">
        <v>417</v>
      </c>
      <c r="B439" s="792">
        <v>968</v>
      </c>
      <c r="C439" s="792">
        <v>605</v>
      </c>
      <c r="D439" s="792" t="s">
        <v>928</v>
      </c>
      <c r="E439" s="792">
        <v>500</v>
      </c>
      <c r="F439" s="793">
        <v>244</v>
      </c>
      <c r="G439" s="793">
        <v>226</v>
      </c>
      <c r="H439" s="2694">
        <f aca="true" t="shared" si="76" ref="H439:H448">SUM(I439:L439)</f>
        <v>0</v>
      </c>
      <c r="I439" s="2695">
        <v>0</v>
      </c>
      <c r="J439" s="2694">
        <v>0</v>
      </c>
      <c r="K439" s="2695">
        <v>0</v>
      </c>
      <c r="L439" s="2694">
        <f>15-15</f>
        <v>0</v>
      </c>
      <c r="M439" s="1070"/>
      <c r="N439" s="1070"/>
    </row>
    <row r="440" spans="1:14" ht="15.75" customHeight="1" thickBot="1">
      <c r="A440" s="799" t="s">
        <v>317</v>
      </c>
      <c r="B440" s="800">
        <v>968</v>
      </c>
      <c r="C440" s="800">
        <v>700</v>
      </c>
      <c r="D440" s="800"/>
      <c r="E440" s="800"/>
      <c r="F440" s="801"/>
      <c r="G440" s="801"/>
      <c r="H440" s="2738">
        <f t="shared" si="76"/>
        <v>5246.65</v>
      </c>
      <c r="I440" s="2737">
        <f>I441+I454+I490</f>
        <v>1155.7</v>
      </c>
      <c r="J440" s="2737">
        <f>J441+J454+J490</f>
        <v>2464.25</v>
      </c>
      <c r="K440" s="2737">
        <f>K441+K454+K490</f>
        <v>1541.7</v>
      </c>
      <c r="L440" s="2738">
        <f>L441+L454+L490</f>
        <v>85</v>
      </c>
      <c r="M440" s="1070"/>
      <c r="N440" s="1070"/>
    </row>
    <row r="441" spans="1:14" ht="15.75" customHeight="1">
      <c r="A441" s="804" t="s">
        <v>1322</v>
      </c>
      <c r="B441" s="796">
        <v>968</v>
      </c>
      <c r="C441" s="796">
        <v>705</v>
      </c>
      <c r="D441" s="796"/>
      <c r="E441" s="796"/>
      <c r="F441" s="797"/>
      <c r="G441" s="797"/>
      <c r="H441" s="2735">
        <f t="shared" si="76"/>
        <v>255</v>
      </c>
      <c r="I441" s="2735">
        <f aca="true" t="shared" si="77" ref="I441:L442">I442</f>
        <v>55</v>
      </c>
      <c r="J441" s="2735">
        <f t="shared" si="77"/>
        <v>100</v>
      </c>
      <c r="K441" s="2735">
        <f t="shared" si="77"/>
        <v>100</v>
      </c>
      <c r="L441" s="2735">
        <f t="shared" si="77"/>
        <v>0</v>
      </c>
      <c r="M441" s="1070"/>
      <c r="N441" s="1070"/>
    </row>
    <row r="442" spans="1:14" ht="15.75" customHeight="1">
      <c r="A442" s="533" t="s">
        <v>1357</v>
      </c>
      <c r="B442" s="198">
        <v>968</v>
      </c>
      <c r="C442" s="198">
        <v>705</v>
      </c>
      <c r="D442" s="198" t="s">
        <v>1329</v>
      </c>
      <c r="E442" s="198"/>
      <c r="F442" s="528"/>
      <c r="G442" s="528"/>
      <c r="H442" s="884">
        <f t="shared" si="76"/>
        <v>255</v>
      </c>
      <c r="I442" s="884">
        <f t="shared" si="77"/>
        <v>55</v>
      </c>
      <c r="J442" s="884">
        <f t="shared" si="77"/>
        <v>100</v>
      </c>
      <c r="K442" s="884">
        <f t="shared" si="77"/>
        <v>100</v>
      </c>
      <c r="L442" s="884">
        <f t="shared" si="77"/>
        <v>0</v>
      </c>
      <c r="M442" s="1070"/>
      <c r="N442" s="1070"/>
    </row>
    <row r="443" spans="1:14" ht="42.75" customHeight="1">
      <c r="A443" s="533" t="s">
        <v>1682</v>
      </c>
      <c r="B443" s="198">
        <v>968</v>
      </c>
      <c r="C443" s="198">
        <v>705</v>
      </c>
      <c r="D443" s="198" t="s">
        <v>1358</v>
      </c>
      <c r="E443" s="198"/>
      <c r="F443" s="528"/>
      <c r="G443" s="528"/>
      <c r="H443" s="884">
        <f t="shared" si="76"/>
        <v>255</v>
      </c>
      <c r="I443" s="1011">
        <f>I444+I449</f>
        <v>55</v>
      </c>
      <c r="J443" s="1011">
        <f>J444+J449</f>
        <v>100</v>
      </c>
      <c r="K443" s="1011">
        <f>K444+K449</f>
        <v>100</v>
      </c>
      <c r="L443" s="884">
        <f>L444+L449</f>
        <v>0</v>
      </c>
      <c r="M443" s="1070"/>
      <c r="N443" s="1070"/>
    </row>
    <row r="444" spans="1:14" ht="37.5" customHeight="1">
      <c r="A444" s="533" t="s">
        <v>1683</v>
      </c>
      <c r="B444" s="198">
        <v>968</v>
      </c>
      <c r="C444" s="198">
        <v>705</v>
      </c>
      <c r="D444" s="198" t="s">
        <v>1331</v>
      </c>
      <c r="E444" s="198"/>
      <c r="F444" s="528"/>
      <c r="G444" s="528"/>
      <c r="H444" s="884">
        <f t="shared" si="76"/>
        <v>17</v>
      </c>
      <c r="I444" s="1011">
        <f aca="true" t="shared" si="78" ref="I444:L445">I445</f>
        <v>17</v>
      </c>
      <c r="J444" s="1011">
        <f t="shared" si="78"/>
        <v>0</v>
      </c>
      <c r="K444" s="1011">
        <f t="shared" si="78"/>
        <v>0</v>
      </c>
      <c r="L444" s="1011">
        <f t="shared" si="78"/>
        <v>0</v>
      </c>
      <c r="M444" s="1070"/>
      <c r="N444" s="1070"/>
    </row>
    <row r="445" spans="1:14" ht="17.25" customHeight="1">
      <c r="A445" s="533" t="s">
        <v>1514</v>
      </c>
      <c r="B445" s="1337">
        <v>968</v>
      </c>
      <c r="C445" s="1337">
        <v>705</v>
      </c>
      <c r="D445" s="1337" t="s">
        <v>1331</v>
      </c>
      <c r="E445" s="1337">
        <v>500</v>
      </c>
      <c r="F445" s="1331">
        <v>200</v>
      </c>
      <c r="G445" s="528"/>
      <c r="H445" s="884">
        <f t="shared" si="76"/>
        <v>17</v>
      </c>
      <c r="I445" s="1011">
        <f t="shared" si="78"/>
        <v>17</v>
      </c>
      <c r="J445" s="1011">
        <f t="shared" si="78"/>
        <v>0</v>
      </c>
      <c r="K445" s="1011">
        <f t="shared" si="78"/>
        <v>0</v>
      </c>
      <c r="L445" s="1011">
        <f t="shared" si="78"/>
        <v>0</v>
      </c>
      <c r="M445" s="1070"/>
      <c r="N445" s="1070"/>
    </row>
    <row r="446" spans="1:14" ht="15.75" customHeight="1">
      <c r="A446" s="1330" t="s">
        <v>1332</v>
      </c>
      <c r="B446" s="1337">
        <v>968</v>
      </c>
      <c r="C446" s="1337">
        <v>705</v>
      </c>
      <c r="D446" s="1337" t="s">
        <v>1331</v>
      </c>
      <c r="E446" s="1337">
        <v>500</v>
      </c>
      <c r="F446" s="1331">
        <v>244</v>
      </c>
      <c r="G446" s="1331"/>
      <c r="H446" s="1338">
        <f t="shared" si="76"/>
        <v>17</v>
      </c>
      <c r="I446" s="1338">
        <f aca="true" t="shared" si="79" ref="I446:L447">I447</f>
        <v>17</v>
      </c>
      <c r="J446" s="1338">
        <f t="shared" si="79"/>
        <v>0</v>
      </c>
      <c r="K446" s="1338">
        <f t="shared" si="79"/>
        <v>0</v>
      </c>
      <c r="L446" s="1338">
        <f t="shared" si="79"/>
        <v>0</v>
      </c>
      <c r="M446" s="1070"/>
      <c r="N446" s="1070"/>
    </row>
    <row r="447" spans="1:14" ht="15.75" customHeight="1">
      <c r="A447" s="511" t="s">
        <v>414</v>
      </c>
      <c r="B447" s="188">
        <v>968</v>
      </c>
      <c r="C447" s="188">
        <v>705</v>
      </c>
      <c r="D447" s="188" t="s">
        <v>1331</v>
      </c>
      <c r="E447" s="188">
        <v>500</v>
      </c>
      <c r="F447" s="525">
        <v>244</v>
      </c>
      <c r="G447" s="525">
        <v>200</v>
      </c>
      <c r="H447" s="1861">
        <f t="shared" si="76"/>
        <v>17</v>
      </c>
      <c r="I447" s="1861">
        <f t="shared" si="79"/>
        <v>17</v>
      </c>
      <c r="J447" s="1861">
        <f t="shared" si="79"/>
        <v>0</v>
      </c>
      <c r="K447" s="1861">
        <f t="shared" si="79"/>
        <v>0</v>
      </c>
      <c r="L447" s="1861">
        <f t="shared" si="79"/>
        <v>0</v>
      </c>
      <c r="M447" s="1070"/>
      <c r="N447" s="1070"/>
    </row>
    <row r="448" spans="1:14" ht="15.75" customHeight="1">
      <c r="A448" s="514" t="s">
        <v>417</v>
      </c>
      <c r="B448" s="521">
        <v>968</v>
      </c>
      <c r="C448" s="521">
        <v>705</v>
      </c>
      <c r="D448" s="521" t="s">
        <v>1331</v>
      </c>
      <c r="E448" s="521">
        <v>500</v>
      </c>
      <c r="F448" s="527">
        <v>244</v>
      </c>
      <c r="G448" s="527">
        <v>226</v>
      </c>
      <c r="H448" s="1859">
        <f t="shared" si="76"/>
        <v>17</v>
      </c>
      <c r="I448" s="1860">
        <v>17</v>
      </c>
      <c r="J448" s="1859">
        <v>0</v>
      </c>
      <c r="K448" s="1860">
        <v>0</v>
      </c>
      <c r="L448" s="1859">
        <v>0</v>
      </c>
      <c r="M448" s="1070"/>
      <c r="N448" s="1070"/>
    </row>
    <row r="449" spans="1:14" ht="25.5" customHeight="1">
      <c r="A449" s="533" t="s">
        <v>1684</v>
      </c>
      <c r="B449" s="198">
        <v>968</v>
      </c>
      <c r="C449" s="198">
        <v>705</v>
      </c>
      <c r="D449" s="198" t="s">
        <v>1356</v>
      </c>
      <c r="E449" s="198"/>
      <c r="F449" s="528"/>
      <c r="G449" s="528"/>
      <c r="H449" s="884">
        <f>H451</f>
        <v>238</v>
      </c>
      <c r="I449" s="1011">
        <f aca="true" t="shared" si="80" ref="I449:L450">I450</f>
        <v>38</v>
      </c>
      <c r="J449" s="1011">
        <f t="shared" si="80"/>
        <v>100</v>
      </c>
      <c r="K449" s="1011">
        <f t="shared" si="80"/>
        <v>100</v>
      </c>
      <c r="L449" s="884">
        <f t="shared" si="80"/>
        <v>0</v>
      </c>
      <c r="M449" s="1070"/>
      <c r="N449" s="1070"/>
    </row>
    <row r="450" spans="1:14" ht="15" customHeight="1">
      <c r="A450" s="533" t="s">
        <v>1514</v>
      </c>
      <c r="B450" s="1337">
        <v>968</v>
      </c>
      <c r="C450" s="1337">
        <v>705</v>
      </c>
      <c r="D450" s="1337" t="s">
        <v>1356</v>
      </c>
      <c r="E450" s="1337">
        <v>500</v>
      </c>
      <c r="F450" s="1331">
        <v>200</v>
      </c>
      <c r="G450" s="528"/>
      <c r="H450" s="884">
        <f>SUM(I450:L450)</f>
        <v>238</v>
      </c>
      <c r="I450" s="1011">
        <f t="shared" si="80"/>
        <v>38</v>
      </c>
      <c r="J450" s="1011">
        <f t="shared" si="80"/>
        <v>100</v>
      </c>
      <c r="K450" s="1011">
        <f t="shared" si="80"/>
        <v>100</v>
      </c>
      <c r="L450" s="884">
        <f t="shared" si="80"/>
        <v>0</v>
      </c>
      <c r="M450" s="1070"/>
      <c r="N450" s="1070"/>
    </row>
    <row r="451" spans="1:14" ht="15.75" customHeight="1">
      <c r="A451" s="1330" t="s">
        <v>1332</v>
      </c>
      <c r="B451" s="1337">
        <v>968</v>
      </c>
      <c r="C451" s="1337">
        <v>705</v>
      </c>
      <c r="D451" s="1337" t="s">
        <v>1356</v>
      </c>
      <c r="E451" s="1337">
        <v>500</v>
      </c>
      <c r="F451" s="1331">
        <v>244</v>
      </c>
      <c r="G451" s="1331"/>
      <c r="H451" s="1338">
        <f>SUM(I451:L451)</f>
        <v>238</v>
      </c>
      <c r="I451" s="1338">
        <f aca="true" t="shared" si="81" ref="I451:L452">I452</f>
        <v>38</v>
      </c>
      <c r="J451" s="1338">
        <f t="shared" si="81"/>
        <v>100</v>
      </c>
      <c r="K451" s="1338">
        <f t="shared" si="81"/>
        <v>100</v>
      </c>
      <c r="L451" s="1338">
        <f t="shared" si="81"/>
        <v>0</v>
      </c>
      <c r="M451" s="1070"/>
      <c r="N451" s="1070"/>
    </row>
    <row r="452" spans="1:14" ht="15.75" customHeight="1">
      <c r="A452" s="511" t="s">
        <v>414</v>
      </c>
      <c r="B452" s="188">
        <v>968</v>
      </c>
      <c r="C452" s="188">
        <v>705</v>
      </c>
      <c r="D452" s="188" t="s">
        <v>1356</v>
      </c>
      <c r="E452" s="188">
        <v>500</v>
      </c>
      <c r="F452" s="525">
        <v>244</v>
      </c>
      <c r="G452" s="525">
        <v>200</v>
      </c>
      <c r="H452" s="1861">
        <f>SUM(I452:L452)</f>
        <v>238</v>
      </c>
      <c r="I452" s="1861">
        <f t="shared" si="81"/>
        <v>38</v>
      </c>
      <c r="J452" s="1861">
        <f t="shared" si="81"/>
        <v>100</v>
      </c>
      <c r="K452" s="1861">
        <f t="shared" si="81"/>
        <v>100</v>
      </c>
      <c r="L452" s="1861">
        <f t="shared" si="81"/>
        <v>0</v>
      </c>
      <c r="M452" s="1070"/>
      <c r="N452" s="1070"/>
    </row>
    <row r="453" spans="1:14" ht="15.75" customHeight="1" thickBot="1">
      <c r="A453" s="1088" t="s">
        <v>417</v>
      </c>
      <c r="B453" s="1089">
        <v>968</v>
      </c>
      <c r="C453" s="1089">
        <v>705</v>
      </c>
      <c r="D453" s="1089" t="s">
        <v>1356</v>
      </c>
      <c r="E453" s="1089">
        <v>500</v>
      </c>
      <c r="F453" s="1090">
        <v>244</v>
      </c>
      <c r="G453" s="1090">
        <v>226</v>
      </c>
      <c r="H453" s="2736">
        <f>SUM(I453:L453)</f>
        <v>238</v>
      </c>
      <c r="I453" s="2731">
        <v>38</v>
      </c>
      <c r="J453" s="2736">
        <v>100</v>
      </c>
      <c r="K453" s="2731">
        <v>100</v>
      </c>
      <c r="L453" s="2736">
        <v>0</v>
      </c>
      <c r="M453" s="1070"/>
      <c r="N453" s="1070"/>
    </row>
    <row r="454" spans="1:14" ht="16.5" customHeight="1">
      <c r="A454" s="804" t="s">
        <v>445</v>
      </c>
      <c r="B454" s="796">
        <v>968</v>
      </c>
      <c r="C454" s="796">
        <v>707</v>
      </c>
      <c r="D454" s="796"/>
      <c r="E454" s="796"/>
      <c r="F454" s="797"/>
      <c r="G454" s="797"/>
      <c r="H454" s="2735">
        <f>SUM(I454:L454)</f>
        <v>4605.15</v>
      </c>
      <c r="I454" s="2734">
        <f>I455+I461+I466+I474+I483</f>
        <v>919.2</v>
      </c>
      <c r="J454" s="2734">
        <f>J455+J461+J466+J474+J483</f>
        <v>2349.25</v>
      </c>
      <c r="K454" s="2734">
        <f>K455+K461+K466+K474+K483</f>
        <v>1266.7</v>
      </c>
      <c r="L454" s="2734">
        <f>L455+L461+L466+L474+L483</f>
        <v>70</v>
      </c>
      <c r="M454" s="1070"/>
      <c r="N454" s="1070"/>
    </row>
    <row r="455" spans="1:14" ht="26.25" customHeight="1">
      <c r="A455" s="533" t="str">
        <f>Пцс!B50</f>
        <v>Целевая программа по участию в реализации мер по профилактике дорожно-транспортного травматизма на территории МО </v>
      </c>
      <c r="B455" s="198">
        <v>968</v>
      </c>
      <c r="C455" s="198">
        <v>707</v>
      </c>
      <c r="D455" s="198" t="str">
        <f>Пцс!C50</f>
        <v>795 01 00</v>
      </c>
      <c r="E455" s="198"/>
      <c r="F455" s="528"/>
      <c r="G455" s="528"/>
      <c r="H455" s="884">
        <f>H457</f>
        <v>747.5</v>
      </c>
      <c r="I455" s="884">
        <f aca="true" t="shared" si="82" ref="I455:L457">I456</f>
        <v>30</v>
      </c>
      <c r="J455" s="884">
        <f t="shared" si="82"/>
        <v>250</v>
      </c>
      <c r="K455" s="884">
        <f t="shared" si="82"/>
        <v>467.5</v>
      </c>
      <c r="L455" s="884">
        <f t="shared" si="82"/>
        <v>0</v>
      </c>
      <c r="M455" s="1070"/>
      <c r="N455" s="1070"/>
    </row>
    <row r="456" spans="1:14" ht="16.5" customHeight="1">
      <c r="A456" s="533" t="s">
        <v>1514</v>
      </c>
      <c r="B456" s="1337">
        <v>968</v>
      </c>
      <c r="C456" s="1337">
        <v>707</v>
      </c>
      <c r="D456" s="1337" t="str">
        <f>D457</f>
        <v>795 01 00</v>
      </c>
      <c r="E456" s="1337">
        <v>500</v>
      </c>
      <c r="F456" s="1331">
        <v>200</v>
      </c>
      <c r="G456" s="528"/>
      <c r="H456" s="884">
        <f aca="true" t="shared" si="83" ref="H456:H462">SUM(I456:L456)</f>
        <v>747.5</v>
      </c>
      <c r="I456" s="1011">
        <f t="shared" si="82"/>
        <v>30</v>
      </c>
      <c r="J456" s="1011">
        <f t="shared" si="82"/>
        <v>250</v>
      </c>
      <c r="K456" s="1011">
        <f t="shared" si="82"/>
        <v>467.5</v>
      </c>
      <c r="L456" s="884">
        <f t="shared" si="82"/>
        <v>0</v>
      </c>
      <c r="M456" s="1070"/>
      <c r="N456" s="1070"/>
    </row>
    <row r="457" spans="1:14" ht="16.5" customHeight="1">
      <c r="A457" s="1330" t="s">
        <v>1332</v>
      </c>
      <c r="B457" s="1337">
        <v>968</v>
      </c>
      <c r="C457" s="1337">
        <v>707</v>
      </c>
      <c r="D457" s="1337" t="str">
        <f>D458</f>
        <v>795 01 00</v>
      </c>
      <c r="E457" s="1337">
        <v>500</v>
      </c>
      <c r="F457" s="1331">
        <v>244</v>
      </c>
      <c r="G457" s="1331"/>
      <c r="H457" s="1338">
        <f t="shared" si="83"/>
        <v>747.5</v>
      </c>
      <c r="I457" s="1339">
        <f>I458</f>
        <v>30</v>
      </c>
      <c r="J457" s="1339">
        <f t="shared" si="82"/>
        <v>250</v>
      </c>
      <c r="K457" s="1339">
        <f t="shared" si="82"/>
        <v>467.5</v>
      </c>
      <c r="L457" s="1339">
        <f t="shared" si="82"/>
        <v>0</v>
      </c>
      <c r="M457" s="1070"/>
      <c r="N457" s="1070"/>
    </row>
    <row r="458" spans="1:14" ht="16.5" customHeight="1">
      <c r="A458" s="511" t="s">
        <v>414</v>
      </c>
      <c r="B458" s="188">
        <v>968</v>
      </c>
      <c r="C458" s="188">
        <v>707</v>
      </c>
      <c r="D458" s="188" t="str">
        <f>D459</f>
        <v>795 01 00</v>
      </c>
      <c r="E458" s="188">
        <v>500</v>
      </c>
      <c r="F458" s="525">
        <v>244</v>
      </c>
      <c r="G458" s="525">
        <v>200</v>
      </c>
      <c r="H458" s="1861">
        <f t="shared" si="83"/>
        <v>747.5</v>
      </c>
      <c r="I458" s="1861">
        <f>I459+I460</f>
        <v>30</v>
      </c>
      <c r="J458" s="1861">
        <f>J459+J460</f>
        <v>250</v>
      </c>
      <c r="K458" s="1861">
        <f>K459+K460</f>
        <v>467.5</v>
      </c>
      <c r="L458" s="1861">
        <f>L459+L460</f>
        <v>0</v>
      </c>
      <c r="M458" s="1070"/>
      <c r="N458" s="1070"/>
    </row>
    <row r="459" spans="1:14" ht="16.5" customHeight="1" thickBot="1">
      <c r="A459" s="791" t="s">
        <v>417</v>
      </c>
      <c r="B459" s="792">
        <v>968</v>
      </c>
      <c r="C459" s="792">
        <v>707</v>
      </c>
      <c r="D459" s="792" t="str">
        <f>D460</f>
        <v>795 01 00</v>
      </c>
      <c r="E459" s="792">
        <v>500</v>
      </c>
      <c r="F459" s="793">
        <v>244</v>
      </c>
      <c r="G459" s="793">
        <v>226</v>
      </c>
      <c r="H459" s="2670">
        <f t="shared" si="83"/>
        <v>420</v>
      </c>
      <c r="I459" s="2671">
        <v>30</v>
      </c>
      <c r="J459" s="2670">
        <v>250</v>
      </c>
      <c r="K459" s="2731">
        <v>140</v>
      </c>
      <c r="L459" s="2670">
        <v>0</v>
      </c>
      <c r="M459" s="1070"/>
      <c r="N459" s="1070"/>
    </row>
    <row r="460" spans="1:14" ht="16.5" customHeight="1">
      <c r="A460" s="513" t="s">
        <v>305</v>
      </c>
      <c r="B460" s="1312">
        <v>968</v>
      </c>
      <c r="C460" s="1312">
        <v>707</v>
      </c>
      <c r="D460" s="1312" t="str">
        <f>Пцс!C50</f>
        <v>795 01 00</v>
      </c>
      <c r="E460" s="1312">
        <v>500</v>
      </c>
      <c r="F460" s="1313">
        <v>244</v>
      </c>
      <c r="G460" s="1313">
        <v>290</v>
      </c>
      <c r="H460" s="2670">
        <f t="shared" si="83"/>
        <v>327.5</v>
      </c>
      <c r="I460" s="2671">
        <v>0</v>
      </c>
      <c r="J460" s="2670">
        <v>0</v>
      </c>
      <c r="K460" s="2671">
        <v>327.5</v>
      </c>
      <c r="L460" s="2670">
        <v>0</v>
      </c>
      <c r="M460" s="1070"/>
      <c r="N460" s="1070"/>
    </row>
    <row r="461" spans="1:14" ht="36.75" customHeight="1">
      <c r="A461" s="533" t="str">
        <f>Пцс!B53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B461" s="198">
        <v>968</v>
      </c>
      <c r="C461" s="198">
        <v>707</v>
      </c>
      <c r="D461" s="198" t="str">
        <f>Пцс!C53</f>
        <v>795 04 00</v>
      </c>
      <c r="E461" s="198"/>
      <c r="F461" s="528"/>
      <c r="G461" s="528"/>
      <c r="H461" s="884">
        <f t="shared" si="83"/>
        <v>95</v>
      </c>
      <c r="I461" s="1011">
        <f aca="true" t="shared" si="84" ref="I461:L462">I462</f>
        <v>0</v>
      </c>
      <c r="J461" s="1011">
        <f t="shared" si="84"/>
        <v>95</v>
      </c>
      <c r="K461" s="1011">
        <f t="shared" si="84"/>
        <v>0</v>
      </c>
      <c r="L461" s="884">
        <f t="shared" si="84"/>
        <v>0</v>
      </c>
      <c r="M461" s="1070"/>
      <c r="N461" s="1070"/>
    </row>
    <row r="462" spans="1:14" ht="16.5" customHeight="1">
      <c r="A462" s="533" t="s">
        <v>1514</v>
      </c>
      <c r="B462" s="1337">
        <v>968</v>
      </c>
      <c r="C462" s="1337">
        <v>707</v>
      </c>
      <c r="D462" s="1337" t="str">
        <f>D463</f>
        <v>795 04 00</v>
      </c>
      <c r="E462" s="1337">
        <v>500</v>
      </c>
      <c r="F462" s="1331">
        <v>200</v>
      </c>
      <c r="G462" s="528"/>
      <c r="H462" s="884">
        <f t="shared" si="83"/>
        <v>95</v>
      </c>
      <c r="I462" s="1011">
        <f t="shared" si="84"/>
        <v>0</v>
      </c>
      <c r="J462" s="1011">
        <f t="shared" si="84"/>
        <v>95</v>
      </c>
      <c r="K462" s="1011">
        <f t="shared" si="84"/>
        <v>0</v>
      </c>
      <c r="L462" s="884">
        <f t="shared" si="84"/>
        <v>0</v>
      </c>
      <c r="M462" s="1070"/>
      <c r="N462" s="1070"/>
    </row>
    <row r="463" spans="1:14" ht="16.5" customHeight="1">
      <c r="A463" s="1330" t="s">
        <v>1332</v>
      </c>
      <c r="B463" s="1337">
        <v>968</v>
      </c>
      <c r="C463" s="1337">
        <v>707</v>
      </c>
      <c r="D463" s="1337" t="str">
        <f>D464</f>
        <v>795 04 00</v>
      </c>
      <c r="E463" s="1337">
        <v>500</v>
      </c>
      <c r="F463" s="1331">
        <v>244</v>
      </c>
      <c r="G463" s="1331"/>
      <c r="H463" s="1338">
        <f>H464</f>
        <v>95</v>
      </c>
      <c r="I463" s="1339">
        <f>I464</f>
        <v>0</v>
      </c>
      <c r="J463" s="1339">
        <f>J464</f>
        <v>95</v>
      </c>
      <c r="K463" s="1339">
        <f>K464</f>
        <v>0</v>
      </c>
      <c r="L463" s="1338">
        <f>L464</f>
        <v>0</v>
      </c>
      <c r="M463" s="1070"/>
      <c r="N463" s="1070"/>
    </row>
    <row r="464" spans="1:14" ht="16.5" customHeight="1">
      <c r="A464" s="511" t="s">
        <v>414</v>
      </c>
      <c r="B464" s="188">
        <v>968</v>
      </c>
      <c r="C464" s="188">
        <v>707</v>
      </c>
      <c r="D464" s="188" t="str">
        <f>D465</f>
        <v>795 04 00</v>
      </c>
      <c r="E464" s="188">
        <v>500</v>
      </c>
      <c r="F464" s="525">
        <v>244</v>
      </c>
      <c r="G464" s="525">
        <v>200</v>
      </c>
      <c r="H464" s="1861">
        <f>SUM(I464:L464)</f>
        <v>95</v>
      </c>
      <c r="I464" s="1861">
        <f>I465</f>
        <v>0</v>
      </c>
      <c r="J464" s="1861">
        <f>J465</f>
        <v>95</v>
      </c>
      <c r="K464" s="1861">
        <f>K465</f>
        <v>0</v>
      </c>
      <c r="L464" s="1861">
        <f>L465</f>
        <v>0</v>
      </c>
      <c r="M464" s="1070"/>
      <c r="N464" s="1070"/>
    </row>
    <row r="465" spans="1:14" ht="16.5" customHeight="1">
      <c r="A465" s="791" t="s">
        <v>417</v>
      </c>
      <c r="B465" s="521">
        <v>968</v>
      </c>
      <c r="C465" s="521">
        <v>707</v>
      </c>
      <c r="D465" s="521" t="str">
        <f>D461</f>
        <v>795 04 00</v>
      </c>
      <c r="E465" s="521">
        <v>500</v>
      </c>
      <c r="F465" s="521">
        <v>244</v>
      </c>
      <c r="G465" s="521">
        <v>226</v>
      </c>
      <c r="H465" s="2654">
        <f>SUM(I465:L465)</f>
        <v>95</v>
      </c>
      <c r="I465" s="2654">
        <v>0</v>
      </c>
      <c r="J465" s="2654">
        <v>95</v>
      </c>
      <c r="K465" s="2654">
        <v>0</v>
      </c>
      <c r="L465" s="2728">
        <v>0</v>
      </c>
      <c r="M465" s="1070"/>
      <c r="N465" s="1070"/>
    </row>
    <row r="466" spans="1:14" ht="24" customHeight="1">
      <c r="A466" s="533" t="s">
        <v>1654</v>
      </c>
      <c r="B466" s="198">
        <v>968</v>
      </c>
      <c r="C466" s="198">
        <v>707</v>
      </c>
      <c r="D466" s="198" t="s">
        <v>1653</v>
      </c>
      <c r="E466" s="198"/>
      <c r="F466" s="528"/>
      <c r="G466" s="528"/>
      <c r="H466" s="884">
        <f>H468</f>
        <v>1545.45</v>
      </c>
      <c r="I466" s="1011">
        <f aca="true" t="shared" si="85" ref="I466:L467">I467</f>
        <v>60</v>
      </c>
      <c r="J466" s="1011">
        <f t="shared" si="85"/>
        <v>686.25</v>
      </c>
      <c r="K466" s="1011">
        <f t="shared" si="85"/>
        <v>799.2</v>
      </c>
      <c r="L466" s="884">
        <f t="shared" si="85"/>
        <v>0</v>
      </c>
      <c r="M466" s="1070"/>
      <c r="N466" s="1070"/>
    </row>
    <row r="467" spans="1:14" ht="17.25" customHeight="1">
      <c r="A467" s="533" t="s">
        <v>1514</v>
      </c>
      <c r="B467" s="1337">
        <v>968</v>
      </c>
      <c r="C467" s="1337">
        <v>707</v>
      </c>
      <c r="D467" s="1337" t="s">
        <v>1653</v>
      </c>
      <c r="E467" s="1337">
        <v>500</v>
      </c>
      <c r="F467" s="1331">
        <v>200</v>
      </c>
      <c r="G467" s="528"/>
      <c r="H467" s="884">
        <f>SUM(I467:L467)</f>
        <v>1545.45</v>
      </c>
      <c r="I467" s="1011">
        <f t="shared" si="85"/>
        <v>60</v>
      </c>
      <c r="J467" s="1011">
        <f t="shared" si="85"/>
        <v>686.25</v>
      </c>
      <c r="K467" s="1011">
        <f t="shared" si="85"/>
        <v>799.2</v>
      </c>
      <c r="L467" s="884">
        <f t="shared" si="85"/>
        <v>0</v>
      </c>
      <c r="M467" s="1070"/>
      <c r="N467" s="1070"/>
    </row>
    <row r="468" spans="1:14" ht="12.75">
      <c r="A468" s="1330" t="s">
        <v>1332</v>
      </c>
      <c r="B468" s="1337">
        <v>968</v>
      </c>
      <c r="C468" s="1337">
        <v>707</v>
      </c>
      <c r="D468" s="1337" t="s">
        <v>1653</v>
      </c>
      <c r="E468" s="1337">
        <v>500</v>
      </c>
      <c r="F468" s="1331">
        <v>244</v>
      </c>
      <c r="G468" s="1331"/>
      <c r="H468" s="1338">
        <f>H469+H472</f>
        <v>1545.45</v>
      </c>
      <c r="I468" s="1338">
        <f>I469+I472</f>
        <v>60</v>
      </c>
      <c r="J468" s="1338">
        <f>J469+J472</f>
        <v>686.25</v>
      </c>
      <c r="K468" s="1338">
        <f>K469+K472</f>
        <v>799.2</v>
      </c>
      <c r="L468" s="1338">
        <f>L469+L472</f>
        <v>0</v>
      </c>
      <c r="M468" s="1070"/>
      <c r="N468" s="1070"/>
    </row>
    <row r="469" spans="1:14" ht="12.75">
      <c r="A469" s="511" t="s">
        <v>414</v>
      </c>
      <c r="B469" s="188">
        <v>968</v>
      </c>
      <c r="C469" s="188">
        <v>707</v>
      </c>
      <c r="D469" s="188" t="s">
        <v>1653</v>
      </c>
      <c r="E469" s="188">
        <v>500</v>
      </c>
      <c r="F469" s="525">
        <v>244</v>
      </c>
      <c r="G469" s="525">
        <v>200</v>
      </c>
      <c r="H469" s="1861">
        <f>H470+H471</f>
        <v>1545.45</v>
      </c>
      <c r="I469" s="1861">
        <f>I470+I471</f>
        <v>60</v>
      </c>
      <c r="J469" s="1861">
        <f>J470+J471</f>
        <v>686.25</v>
      </c>
      <c r="K469" s="1862">
        <f>K470+K471</f>
        <v>799.2</v>
      </c>
      <c r="L469" s="1861">
        <f>L470+L471</f>
        <v>0</v>
      </c>
      <c r="M469" s="1070"/>
      <c r="N469" s="1070"/>
    </row>
    <row r="470" spans="1:14" ht="13.5" customHeight="1">
      <c r="A470" s="514" t="s">
        <v>417</v>
      </c>
      <c r="B470" s="521">
        <v>968</v>
      </c>
      <c r="C470" s="521">
        <v>707</v>
      </c>
      <c r="D470" s="521" t="s">
        <v>1653</v>
      </c>
      <c r="E470" s="521">
        <v>500</v>
      </c>
      <c r="F470" s="527">
        <v>244</v>
      </c>
      <c r="G470" s="527">
        <v>226</v>
      </c>
      <c r="H470" s="1859">
        <f>SUM(I470:L470)</f>
        <v>1485.45</v>
      </c>
      <c r="I470" s="1860">
        <v>0</v>
      </c>
      <c r="J470" s="1859">
        <v>686.25</v>
      </c>
      <c r="K470" s="1860">
        <v>799.2</v>
      </c>
      <c r="L470" s="1859">
        <v>0</v>
      </c>
      <c r="M470" s="1070"/>
      <c r="N470" s="1070"/>
    </row>
    <row r="471" spans="1:14" ht="13.5" customHeight="1">
      <c r="A471" s="513" t="s">
        <v>305</v>
      </c>
      <c r="B471" s="520">
        <v>968</v>
      </c>
      <c r="C471" s="520">
        <v>707</v>
      </c>
      <c r="D471" s="520" t="s">
        <v>1653</v>
      </c>
      <c r="E471" s="520">
        <v>500</v>
      </c>
      <c r="F471" s="526">
        <v>244</v>
      </c>
      <c r="G471" s="526">
        <v>290</v>
      </c>
      <c r="H471" s="2740">
        <f>SUM(I471:L471)</f>
        <v>60</v>
      </c>
      <c r="I471" s="2739">
        <v>60</v>
      </c>
      <c r="J471" s="2740">
        <v>0</v>
      </c>
      <c r="K471" s="2739">
        <v>0</v>
      </c>
      <c r="L471" s="2740">
        <v>0</v>
      </c>
      <c r="M471" s="1070"/>
      <c r="N471" s="1070"/>
    </row>
    <row r="472" spans="1:14" ht="13.5" customHeight="1" hidden="1">
      <c r="A472" s="511" t="s">
        <v>418</v>
      </c>
      <c r="B472" s="188">
        <v>968</v>
      </c>
      <c r="C472" s="188">
        <v>707</v>
      </c>
      <c r="D472" s="188" t="s">
        <v>1653</v>
      </c>
      <c r="E472" s="188">
        <v>500</v>
      </c>
      <c r="F472" s="525">
        <v>244</v>
      </c>
      <c r="G472" s="807">
        <v>300</v>
      </c>
      <c r="H472" s="2688">
        <f>H473</f>
        <v>0</v>
      </c>
      <c r="I472" s="2688">
        <f>I473</f>
        <v>0</v>
      </c>
      <c r="J472" s="2688">
        <f>J473</f>
        <v>0</v>
      </c>
      <c r="K472" s="2688">
        <f>K473</f>
        <v>0</v>
      </c>
      <c r="L472" s="2688">
        <f>L473</f>
        <v>0</v>
      </c>
      <c r="M472" s="1070"/>
      <c r="N472" s="1070"/>
    </row>
    <row r="473" spans="1:14" ht="13.5" customHeight="1" hidden="1">
      <c r="A473" s="514" t="s">
        <v>306</v>
      </c>
      <c r="B473" s="521">
        <v>968</v>
      </c>
      <c r="C473" s="521">
        <v>707</v>
      </c>
      <c r="D473" s="521" t="s">
        <v>1653</v>
      </c>
      <c r="E473" s="521">
        <v>500</v>
      </c>
      <c r="F473" s="527">
        <v>244</v>
      </c>
      <c r="G473" s="527">
        <v>310</v>
      </c>
      <c r="H473" s="2688">
        <f>SUM(I473:L473)</f>
        <v>0</v>
      </c>
      <c r="I473" s="2689">
        <v>0</v>
      </c>
      <c r="J473" s="2688">
        <v>0</v>
      </c>
      <c r="K473" s="2689">
        <v>0</v>
      </c>
      <c r="L473" s="2688">
        <v>0</v>
      </c>
      <c r="M473" s="1070"/>
      <c r="N473" s="1070"/>
    </row>
    <row r="474" spans="1:14" ht="26.25" customHeight="1">
      <c r="A474" s="533" t="s">
        <v>1677</v>
      </c>
      <c r="B474" s="198">
        <v>968</v>
      </c>
      <c r="C474" s="198">
        <v>707</v>
      </c>
      <c r="D474" s="198" t="str">
        <f>D476</f>
        <v>795 06 00</v>
      </c>
      <c r="E474" s="198"/>
      <c r="F474" s="528"/>
      <c r="G474" s="528"/>
      <c r="H474" s="884">
        <f>H476</f>
        <v>2117.2</v>
      </c>
      <c r="I474" s="1011">
        <f aca="true" t="shared" si="86" ref="I474:L475">I475</f>
        <v>799.2</v>
      </c>
      <c r="J474" s="1011">
        <f t="shared" si="86"/>
        <v>1318</v>
      </c>
      <c r="K474" s="1011">
        <f t="shared" si="86"/>
        <v>0</v>
      </c>
      <c r="L474" s="884">
        <f t="shared" si="86"/>
        <v>0</v>
      </c>
      <c r="M474" s="1070"/>
      <c r="N474" s="1070"/>
    </row>
    <row r="475" spans="1:14" ht="16.5" customHeight="1">
      <c r="A475" s="533" t="s">
        <v>1514</v>
      </c>
      <c r="B475" s="1337">
        <v>968</v>
      </c>
      <c r="C475" s="1337">
        <v>707</v>
      </c>
      <c r="D475" s="1337" t="str">
        <f>D476</f>
        <v>795 06 00</v>
      </c>
      <c r="E475" s="1337">
        <v>500</v>
      </c>
      <c r="F475" s="1331">
        <v>200</v>
      </c>
      <c r="G475" s="528"/>
      <c r="H475" s="884">
        <f>SUM(I475:L475)</f>
        <v>2117.2</v>
      </c>
      <c r="I475" s="1011">
        <f t="shared" si="86"/>
        <v>799.2</v>
      </c>
      <c r="J475" s="1011">
        <f t="shared" si="86"/>
        <v>1318</v>
      </c>
      <c r="K475" s="1011">
        <f t="shared" si="86"/>
        <v>0</v>
      </c>
      <c r="L475" s="884">
        <f t="shared" si="86"/>
        <v>0</v>
      </c>
      <c r="M475" s="1070"/>
      <c r="N475" s="1070"/>
    </row>
    <row r="476" spans="1:14" ht="12.75">
      <c r="A476" s="1330" t="s">
        <v>1332</v>
      </c>
      <c r="B476" s="1337">
        <v>968</v>
      </c>
      <c r="C476" s="1337">
        <v>707</v>
      </c>
      <c r="D476" s="1337" t="str">
        <f>D477</f>
        <v>795 06 00</v>
      </c>
      <c r="E476" s="1337">
        <v>500</v>
      </c>
      <c r="F476" s="1331">
        <v>244</v>
      </c>
      <c r="G476" s="1331"/>
      <c r="H476" s="1338">
        <f>H477+H481</f>
        <v>2117.2</v>
      </c>
      <c r="I476" s="1338">
        <f>I477+I481</f>
        <v>799.2</v>
      </c>
      <c r="J476" s="1338">
        <f>J477+J481</f>
        <v>1318</v>
      </c>
      <c r="K476" s="1338">
        <f>K477+K481</f>
        <v>0</v>
      </c>
      <c r="L476" s="1338">
        <f>L477+L481</f>
        <v>0</v>
      </c>
      <c r="M476" s="1070"/>
      <c r="N476" s="1070"/>
    </row>
    <row r="477" spans="1:14" ht="12.75">
      <c r="A477" s="511" t="s">
        <v>414</v>
      </c>
      <c r="B477" s="188">
        <v>968</v>
      </c>
      <c r="C477" s="188">
        <v>707</v>
      </c>
      <c r="D477" s="188" t="str">
        <f>D478</f>
        <v>795 06 00</v>
      </c>
      <c r="E477" s="188">
        <v>500</v>
      </c>
      <c r="F477" s="525">
        <v>244</v>
      </c>
      <c r="G477" s="525">
        <v>200</v>
      </c>
      <c r="H477" s="1861">
        <f>H478+H480</f>
        <v>2117.2</v>
      </c>
      <c r="I477" s="1861">
        <f>I478+I480</f>
        <v>799.2</v>
      </c>
      <c r="J477" s="1861">
        <f>J478+J480</f>
        <v>1318</v>
      </c>
      <c r="K477" s="1861">
        <f>K478+K480</f>
        <v>0</v>
      </c>
      <c r="L477" s="1861">
        <f>L478+L480</f>
        <v>0</v>
      </c>
      <c r="M477" s="1070"/>
      <c r="N477" s="1070"/>
    </row>
    <row r="478" spans="1:14" ht="12.75">
      <c r="A478" s="513" t="s">
        <v>415</v>
      </c>
      <c r="B478" s="521">
        <v>968</v>
      </c>
      <c r="C478" s="521">
        <v>707</v>
      </c>
      <c r="D478" s="521" t="str">
        <f>D479</f>
        <v>795 06 00</v>
      </c>
      <c r="E478" s="521">
        <v>598</v>
      </c>
      <c r="F478" s="521">
        <v>244</v>
      </c>
      <c r="G478" s="526">
        <v>220</v>
      </c>
      <c r="H478" s="2673">
        <f>H479</f>
        <v>1919.2</v>
      </c>
      <c r="I478" s="2673">
        <f>I479</f>
        <v>799.2</v>
      </c>
      <c r="J478" s="2673">
        <f>J479</f>
        <v>1120</v>
      </c>
      <c r="K478" s="2673">
        <f>K479</f>
        <v>0</v>
      </c>
      <c r="L478" s="2673">
        <f>L479</f>
        <v>0</v>
      </c>
      <c r="M478" s="1070"/>
      <c r="N478" s="1070"/>
    </row>
    <row r="479" spans="1:14" ht="15.75" customHeight="1">
      <c r="A479" s="791" t="s">
        <v>417</v>
      </c>
      <c r="B479" s="792">
        <v>968</v>
      </c>
      <c r="C479" s="792">
        <v>707</v>
      </c>
      <c r="D479" s="520" t="s">
        <v>1453</v>
      </c>
      <c r="E479" s="792">
        <v>500</v>
      </c>
      <c r="F479" s="793">
        <v>244</v>
      </c>
      <c r="G479" s="793">
        <v>226</v>
      </c>
      <c r="H479" s="2670">
        <f>SUM(I479:L479)</f>
        <v>1919.2</v>
      </c>
      <c r="I479" s="2671">
        <v>799.2</v>
      </c>
      <c r="J479" s="2670">
        <v>1120</v>
      </c>
      <c r="K479" s="2671">
        <v>0</v>
      </c>
      <c r="L479" s="2670">
        <v>0</v>
      </c>
      <c r="M479" s="1070"/>
      <c r="N479" s="1070"/>
    </row>
    <row r="480" spans="1:14" ht="15.75" customHeight="1">
      <c r="A480" s="513" t="s">
        <v>305</v>
      </c>
      <c r="B480" s="520">
        <v>968</v>
      </c>
      <c r="C480" s="520">
        <v>707</v>
      </c>
      <c r="D480" s="520" t="s">
        <v>1453</v>
      </c>
      <c r="E480" s="520">
        <v>500</v>
      </c>
      <c r="F480" s="521">
        <v>244</v>
      </c>
      <c r="G480" s="526">
        <v>290</v>
      </c>
      <c r="H480" s="2670">
        <f>SUM(I480:L480)</f>
        <v>198</v>
      </c>
      <c r="I480" s="2739">
        <v>0</v>
      </c>
      <c r="J480" s="2740">
        <v>198</v>
      </c>
      <c r="K480" s="2739">
        <v>0</v>
      </c>
      <c r="L480" s="2740">
        <v>0</v>
      </c>
      <c r="M480" s="1070"/>
      <c r="N480" s="1070"/>
    </row>
    <row r="481" spans="1:14" ht="15.75" customHeight="1" hidden="1">
      <c r="A481" s="511" t="s">
        <v>418</v>
      </c>
      <c r="B481" s="188">
        <v>968</v>
      </c>
      <c r="C481" s="188">
        <v>707</v>
      </c>
      <c r="D481" s="188" t="s">
        <v>303</v>
      </c>
      <c r="E481" s="188">
        <v>500</v>
      </c>
      <c r="F481" s="525">
        <v>240</v>
      </c>
      <c r="G481" s="807">
        <v>300</v>
      </c>
      <c r="H481" s="2687">
        <f>H482</f>
        <v>0</v>
      </c>
      <c r="I481" s="2687">
        <f>I482</f>
        <v>0</v>
      </c>
      <c r="J481" s="2715">
        <f>J482</f>
        <v>0</v>
      </c>
      <c r="K481" s="2687">
        <f>K482</f>
        <v>0</v>
      </c>
      <c r="L481" s="2687">
        <f>L482</f>
        <v>0</v>
      </c>
      <c r="M481" s="1070"/>
      <c r="N481" s="1070"/>
    </row>
    <row r="482" spans="1:14" ht="15.75" customHeight="1" hidden="1">
      <c r="A482" s="514" t="s">
        <v>306</v>
      </c>
      <c r="B482" s="521">
        <v>968</v>
      </c>
      <c r="C482" s="792">
        <v>707</v>
      </c>
      <c r="D482" s="792" t="s">
        <v>303</v>
      </c>
      <c r="E482" s="792">
        <v>500</v>
      </c>
      <c r="F482" s="793">
        <v>240</v>
      </c>
      <c r="G482" s="527">
        <v>310</v>
      </c>
      <c r="H482" s="2692">
        <f>SUM(I482:L482)</f>
        <v>0</v>
      </c>
      <c r="I482" s="2692">
        <v>0</v>
      </c>
      <c r="J482" s="2713">
        <v>0</v>
      </c>
      <c r="K482" s="2692">
        <v>0</v>
      </c>
      <c r="L482" s="2692">
        <f>330.725-286.01-44.715</f>
        <v>0</v>
      </c>
      <c r="M482" s="1070"/>
      <c r="N482" s="1070"/>
    </row>
    <row r="483" spans="1:14" ht="40.5" customHeight="1">
      <c r="A483" s="533" t="str">
        <f>Пцс!B54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B483" s="198">
        <v>968</v>
      </c>
      <c r="C483" s="198">
        <v>707</v>
      </c>
      <c r="D483" s="198" t="str">
        <f>Пцс!C54</f>
        <v>795 05 00</v>
      </c>
      <c r="E483" s="198"/>
      <c r="F483" s="528"/>
      <c r="G483" s="528"/>
      <c r="H483" s="884">
        <f>H485</f>
        <v>100</v>
      </c>
      <c r="I483" s="1011">
        <f aca="true" t="shared" si="87" ref="I483:L485">I484</f>
        <v>30</v>
      </c>
      <c r="J483" s="1011">
        <f t="shared" si="87"/>
        <v>0</v>
      </c>
      <c r="K483" s="1011">
        <f t="shared" si="87"/>
        <v>0</v>
      </c>
      <c r="L483" s="884">
        <f t="shared" si="87"/>
        <v>70</v>
      </c>
      <c r="M483" s="1070"/>
      <c r="N483" s="1070"/>
    </row>
    <row r="484" spans="1:14" ht="15.75" customHeight="1">
      <c r="A484" s="533" t="s">
        <v>1514</v>
      </c>
      <c r="B484" s="1337">
        <v>968</v>
      </c>
      <c r="C484" s="1337">
        <v>707</v>
      </c>
      <c r="D484" s="1337" t="str">
        <f>D485</f>
        <v>795 05 00</v>
      </c>
      <c r="E484" s="1337">
        <v>500</v>
      </c>
      <c r="F484" s="1331">
        <v>200</v>
      </c>
      <c r="G484" s="528"/>
      <c r="H484" s="884">
        <f>SUM(I484:L484)</f>
        <v>100</v>
      </c>
      <c r="I484" s="1011">
        <f t="shared" si="87"/>
        <v>30</v>
      </c>
      <c r="J484" s="1011">
        <f t="shared" si="87"/>
        <v>0</v>
      </c>
      <c r="K484" s="1011">
        <f t="shared" si="87"/>
        <v>0</v>
      </c>
      <c r="L484" s="884">
        <f t="shared" si="87"/>
        <v>70</v>
      </c>
      <c r="M484" s="1070"/>
      <c r="N484" s="1070"/>
    </row>
    <row r="485" spans="1:14" ht="15.75" customHeight="1">
      <c r="A485" s="1330" t="s">
        <v>1332</v>
      </c>
      <c r="B485" s="1337">
        <v>968</v>
      </c>
      <c r="C485" s="1337">
        <v>707</v>
      </c>
      <c r="D485" s="1337" t="str">
        <f>D486</f>
        <v>795 05 00</v>
      </c>
      <c r="E485" s="1337">
        <v>500</v>
      </c>
      <c r="F485" s="1331">
        <v>244</v>
      </c>
      <c r="G485" s="1331"/>
      <c r="H485" s="1338">
        <f>SUM(I485:L485)</f>
        <v>100</v>
      </c>
      <c r="I485" s="1338">
        <f>I486</f>
        <v>30</v>
      </c>
      <c r="J485" s="1338">
        <f t="shared" si="87"/>
        <v>0</v>
      </c>
      <c r="K485" s="1338">
        <f t="shared" si="87"/>
        <v>0</v>
      </c>
      <c r="L485" s="1338">
        <f t="shared" si="87"/>
        <v>70</v>
      </c>
      <c r="M485" s="1070"/>
      <c r="N485" s="1070"/>
    </row>
    <row r="486" spans="1:14" ht="15.75" customHeight="1">
      <c r="A486" s="511" t="s">
        <v>414</v>
      </c>
      <c r="B486" s="188">
        <v>968</v>
      </c>
      <c r="C486" s="188">
        <v>707</v>
      </c>
      <c r="D486" s="188" t="str">
        <f>D487</f>
        <v>795 05 00</v>
      </c>
      <c r="E486" s="188">
        <v>500</v>
      </c>
      <c r="F486" s="525">
        <v>244</v>
      </c>
      <c r="G486" s="525">
        <v>200</v>
      </c>
      <c r="H486" s="1861">
        <f>H487+H489</f>
        <v>100</v>
      </c>
      <c r="I486" s="1861">
        <f>I487+I489</f>
        <v>30</v>
      </c>
      <c r="J486" s="1861">
        <f>J487+J489</f>
        <v>0</v>
      </c>
      <c r="K486" s="1861">
        <f>K487+K489</f>
        <v>0</v>
      </c>
      <c r="L486" s="1861">
        <f>L487+L489</f>
        <v>70</v>
      </c>
      <c r="M486" s="1070"/>
      <c r="N486" s="1070"/>
    </row>
    <row r="487" spans="1:14" ht="15.75" customHeight="1">
      <c r="A487" s="513" t="s">
        <v>415</v>
      </c>
      <c r="B487" s="521">
        <v>968</v>
      </c>
      <c r="C487" s="521">
        <v>707</v>
      </c>
      <c r="D487" s="521" t="str">
        <f>D488</f>
        <v>795 05 00</v>
      </c>
      <c r="E487" s="521">
        <v>598</v>
      </c>
      <c r="F487" s="521">
        <v>244</v>
      </c>
      <c r="G487" s="526">
        <v>220</v>
      </c>
      <c r="H487" s="2673">
        <f>H488</f>
        <v>70</v>
      </c>
      <c r="I487" s="2673">
        <f>I488</f>
        <v>0</v>
      </c>
      <c r="J487" s="2673">
        <f>J488</f>
        <v>0</v>
      </c>
      <c r="K487" s="2673">
        <f>K488</f>
        <v>0</v>
      </c>
      <c r="L487" s="2673">
        <f>L488</f>
        <v>70</v>
      </c>
      <c r="M487" s="1070"/>
      <c r="N487" s="1070"/>
    </row>
    <row r="488" spans="1:14" ht="15.75" customHeight="1">
      <c r="A488" s="791" t="s">
        <v>417</v>
      </c>
      <c r="B488" s="792">
        <v>968</v>
      </c>
      <c r="C488" s="792">
        <v>707</v>
      </c>
      <c r="D488" s="520" t="str">
        <f>Пцс!C54</f>
        <v>795 05 00</v>
      </c>
      <c r="E488" s="792">
        <v>500</v>
      </c>
      <c r="F488" s="793">
        <v>244</v>
      </c>
      <c r="G488" s="793">
        <v>226</v>
      </c>
      <c r="H488" s="2670">
        <f>SUM(I488:L488)</f>
        <v>70</v>
      </c>
      <c r="I488" s="2671">
        <v>0</v>
      </c>
      <c r="J488" s="2670">
        <v>0</v>
      </c>
      <c r="K488" s="2671">
        <v>0</v>
      </c>
      <c r="L488" s="2670">
        <v>70</v>
      </c>
      <c r="M488" s="1070"/>
      <c r="N488" s="1070"/>
    </row>
    <row r="489" spans="1:14" ht="15.75" customHeight="1">
      <c r="A489" s="513" t="s">
        <v>305</v>
      </c>
      <c r="B489" s="520">
        <v>968</v>
      </c>
      <c r="C489" s="520">
        <v>707</v>
      </c>
      <c r="D489" s="520" t="str">
        <f>Пцс!C54</f>
        <v>795 05 00</v>
      </c>
      <c r="E489" s="520">
        <v>500</v>
      </c>
      <c r="F489" s="521">
        <v>244</v>
      </c>
      <c r="G489" s="526">
        <v>290</v>
      </c>
      <c r="H489" s="2670">
        <f>SUM(I489:L489)</f>
        <v>30</v>
      </c>
      <c r="I489" s="2739">
        <v>30</v>
      </c>
      <c r="J489" s="2740">
        <v>0</v>
      </c>
      <c r="K489" s="2739">
        <v>0</v>
      </c>
      <c r="L489" s="2740">
        <v>0</v>
      </c>
      <c r="M489" s="1070"/>
      <c r="N489" s="1070"/>
    </row>
    <row r="490" spans="1:14" ht="12.75">
      <c r="A490" s="1828" t="s">
        <v>14</v>
      </c>
      <c r="B490" s="519">
        <v>968</v>
      </c>
      <c r="C490" s="519">
        <v>709</v>
      </c>
      <c r="D490" s="519"/>
      <c r="E490" s="519"/>
      <c r="F490" s="524"/>
      <c r="G490" s="524"/>
      <c r="H490" s="2742">
        <f>H491+H500</f>
        <v>386.5</v>
      </c>
      <c r="I490" s="2743">
        <f>I491+I500</f>
        <v>181.5</v>
      </c>
      <c r="J490" s="2743">
        <f>J491+J500</f>
        <v>15</v>
      </c>
      <c r="K490" s="2743">
        <f>K491+K500</f>
        <v>175</v>
      </c>
      <c r="L490" s="2744">
        <f>L491+L500</f>
        <v>15</v>
      </c>
      <c r="M490" s="1070"/>
      <c r="N490" s="1070"/>
    </row>
    <row r="491" spans="1:14" ht="28.5" customHeight="1">
      <c r="A491" s="533" t="s">
        <v>1275</v>
      </c>
      <c r="B491" s="198">
        <v>968</v>
      </c>
      <c r="C491" s="198">
        <v>709</v>
      </c>
      <c r="D491" s="198" t="str">
        <f>D493</f>
        <v>795 01 00</v>
      </c>
      <c r="E491" s="198"/>
      <c r="F491" s="528"/>
      <c r="G491" s="528"/>
      <c r="H491" s="884">
        <f>H493</f>
        <v>160</v>
      </c>
      <c r="I491" s="884">
        <f aca="true" t="shared" si="88" ref="I491:L492">I492</f>
        <v>0</v>
      </c>
      <c r="J491" s="884">
        <f t="shared" si="88"/>
        <v>0</v>
      </c>
      <c r="K491" s="884">
        <f t="shared" si="88"/>
        <v>160</v>
      </c>
      <c r="L491" s="884">
        <f t="shared" si="88"/>
        <v>0</v>
      </c>
      <c r="M491" s="1070"/>
      <c r="N491" s="1070"/>
    </row>
    <row r="492" spans="1:14" ht="17.25" customHeight="1">
      <c r="A492" s="533" t="s">
        <v>1514</v>
      </c>
      <c r="B492" s="1337">
        <v>968</v>
      </c>
      <c r="C492" s="1337">
        <v>709</v>
      </c>
      <c r="D492" s="1337" t="str">
        <f aca="true" t="shared" si="89" ref="D492:D497">D493</f>
        <v>795 01 00</v>
      </c>
      <c r="E492" s="1337">
        <v>500</v>
      </c>
      <c r="F492" s="1331">
        <v>200</v>
      </c>
      <c r="G492" s="528"/>
      <c r="H492" s="884">
        <f>SUM(I492:L492)</f>
        <v>160</v>
      </c>
      <c r="I492" s="1011">
        <f t="shared" si="88"/>
        <v>0</v>
      </c>
      <c r="J492" s="1011">
        <f t="shared" si="88"/>
        <v>0</v>
      </c>
      <c r="K492" s="1011">
        <f t="shared" si="88"/>
        <v>160</v>
      </c>
      <c r="L492" s="884">
        <f t="shared" si="88"/>
        <v>0</v>
      </c>
      <c r="M492" s="1070"/>
      <c r="N492" s="1070"/>
    </row>
    <row r="493" spans="1:14" ht="12.75">
      <c r="A493" s="1330" t="s">
        <v>1332</v>
      </c>
      <c r="B493" s="1337">
        <v>968</v>
      </c>
      <c r="C493" s="1337">
        <v>709</v>
      </c>
      <c r="D493" s="1337" t="str">
        <f t="shared" si="89"/>
        <v>795 01 00</v>
      </c>
      <c r="E493" s="1337">
        <v>500</v>
      </c>
      <c r="F493" s="1331">
        <v>244</v>
      </c>
      <c r="G493" s="1331"/>
      <c r="H493" s="1338">
        <f>SUM(I493:L493)</f>
        <v>160</v>
      </c>
      <c r="I493" s="1339">
        <f>I494+I497</f>
        <v>0</v>
      </c>
      <c r="J493" s="1339">
        <f>J494+J497</f>
        <v>0</v>
      </c>
      <c r="K493" s="1339">
        <f>K494+K497</f>
        <v>160</v>
      </c>
      <c r="L493" s="1338">
        <f>L494+L497</f>
        <v>0</v>
      </c>
      <c r="M493" s="1070"/>
      <c r="N493" s="1070"/>
    </row>
    <row r="494" spans="1:14" ht="12.75">
      <c r="A494" s="511" t="s">
        <v>414</v>
      </c>
      <c r="B494" s="188">
        <v>968</v>
      </c>
      <c r="C494" s="188">
        <v>709</v>
      </c>
      <c r="D494" s="188" t="str">
        <f t="shared" si="89"/>
        <v>795 01 00</v>
      </c>
      <c r="E494" s="188">
        <v>500</v>
      </c>
      <c r="F494" s="525">
        <v>244</v>
      </c>
      <c r="G494" s="525">
        <v>200</v>
      </c>
      <c r="H494" s="1861">
        <f>H495+H496</f>
        <v>160</v>
      </c>
      <c r="I494" s="1861">
        <f>I495+I496</f>
        <v>0</v>
      </c>
      <c r="J494" s="1861">
        <f>J495+J496</f>
        <v>0</v>
      </c>
      <c r="K494" s="1861">
        <f>K495+K496</f>
        <v>160</v>
      </c>
      <c r="L494" s="1861">
        <f>L495+L496</f>
        <v>0</v>
      </c>
      <c r="M494" s="1070"/>
      <c r="N494" s="1070"/>
    </row>
    <row r="495" spans="1:14" ht="16.5" customHeight="1" thickBot="1">
      <c r="A495" s="791" t="s">
        <v>417</v>
      </c>
      <c r="B495" s="792">
        <v>968</v>
      </c>
      <c r="C495" s="792">
        <v>709</v>
      </c>
      <c r="D495" s="792" t="str">
        <f t="shared" si="89"/>
        <v>795 01 00</v>
      </c>
      <c r="E495" s="792">
        <v>500</v>
      </c>
      <c r="F495" s="793">
        <v>244</v>
      </c>
      <c r="G495" s="793">
        <v>226</v>
      </c>
      <c r="H495" s="2670">
        <f aca="true" t="shared" si="90" ref="H495:H501">SUM(I495:L495)</f>
        <v>30</v>
      </c>
      <c r="I495" s="2671">
        <v>0</v>
      </c>
      <c r="J495" s="2670">
        <v>0</v>
      </c>
      <c r="K495" s="2731">
        <v>30</v>
      </c>
      <c r="L495" s="2670">
        <v>0</v>
      </c>
      <c r="M495" s="1070"/>
      <c r="N495" s="1070"/>
    </row>
    <row r="496" spans="1:14" ht="16.5" customHeight="1">
      <c r="A496" s="513" t="s">
        <v>305</v>
      </c>
      <c r="B496" s="1312">
        <v>968</v>
      </c>
      <c r="C496" s="1312">
        <v>709</v>
      </c>
      <c r="D496" s="1312" t="str">
        <f t="shared" si="89"/>
        <v>795 01 00</v>
      </c>
      <c r="E496" s="1312">
        <v>500</v>
      </c>
      <c r="F496" s="1313">
        <v>244</v>
      </c>
      <c r="G496" s="1313">
        <v>290</v>
      </c>
      <c r="H496" s="2670">
        <f t="shared" si="90"/>
        <v>130</v>
      </c>
      <c r="I496" s="2671">
        <v>0</v>
      </c>
      <c r="J496" s="2670">
        <v>0</v>
      </c>
      <c r="K496" s="2671">
        <v>130</v>
      </c>
      <c r="L496" s="2670">
        <v>0</v>
      </c>
      <c r="M496" s="1070"/>
      <c r="N496" s="1070"/>
    </row>
    <row r="497" spans="1:14" ht="16.5" customHeight="1" hidden="1">
      <c r="A497" s="511" t="s">
        <v>418</v>
      </c>
      <c r="B497" s="188">
        <v>968</v>
      </c>
      <c r="C497" s="188">
        <v>709</v>
      </c>
      <c r="D497" s="188" t="str">
        <f t="shared" si="89"/>
        <v>795 01 00</v>
      </c>
      <c r="E497" s="188">
        <v>500</v>
      </c>
      <c r="F497" s="525">
        <v>240</v>
      </c>
      <c r="G497" s="525">
        <v>300</v>
      </c>
      <c r="H497" s="2690">
        <f t="shared" si="90"/>
        <v>0</v>
      </c>
      <c r="I497" s="2690">
        <f>SUM(I498:I499)</f>
        <v>0</v>
      </c>
      <c r="J497" s="2690">
        <f>SUM(J498:J499)</f>
        <v>0</v>
      </c>
      <c r="K497" s="2690">
        <f>SUM(K498:K499)</f>
        <v>0</v>
      </c>
      <c r="L497" s="2690">
        <f>SUM(L498:L499)</f>
        <v>0</v>
      </c>
      <c r="M497" s="1070"/>
      <c r="N497" s="1070"/>
    </row>
    <row r="498" spans="1:14" ht="16.5" customHeight="1" hidden="1">
      <c r="A498" s="514" t="s">
        <v>306</v>
      </c>
      <c r="B498" s="521">
        <v>968</v>
      </c>
      <c r="C498" s="792">
        <v>709</v>
      </c>
      <c r="D498" s="792" t="s">
        <v>497</v>
      </c>
      <c r="E498" s="792">
        <v>500</v>
      </c>
      <c r="F498" s="793">
        <v>240</v>
      </c>
      <c r="G498" s="527">
        <v>310</v>
      </c>
      <c r="H498" s="2690">
        <f t="shared" si="90"/>
        <v>0</v>
      </c>
      <c r="I498" s="2691">
        <v>0</v>
      </c>
      <c r="J498" s="2691">
        <v>0</v>
      </c>
      <c r="K498" s="2693">
        <v>0</v>
      </c>
      <c r="L498" s="2721">
        <v>0</v>
      </c>
      <c r="M498" s="1070"/>
      <c r="N498" s="1070"/>
    </row>
    <row r="499" spans="1:14" ht="16.5" customHeight="1" hidden="1" thickBot="1">
      <c r="A499" s="514" t="s">
        <v>307</v>
      </c>
      <c r="B499" s="521">
        <v>968</v>
      </c>
      <c r="C499" s="792">
        <v>709</v>
      </c>
      <c r="D499" s="792" t="s">
        <v>15</v>
      </c>
      <c r="E499" s="792">
        <v>500</v>
      </c>
      <c r="F499" s="793"/>
      <c r="G499" s="527">
        <v>340</v>
      </c>
      <c r="H499" s="2692">
        <f t="shared" si="90"/>
        <v>0</v>
      </c>
      <c r="I499" s="2693">
        <v>0</v>
      </c>
      <c r="J499" s="2692">
        <f>30-30</f>
        <v>0</v>
      </c>
      <c r="K499" s="2693">
        <v>0</v>
      </c>
      <c r="L499" s="2710">
        <v>0</v>
      </c>
      <c r="M499" s="1070"/>
      <c r="N499" s="1070"/>
    </row>
    <row r="500" spans="1:14" ht="40.5" customHeight="1">
      <c r="A500" s="533" t="s">
        <v>1710</v>
      </c>
      <c r="B500" s="198">
        <v>968</v>
      </c>
      <c r="C500" s="198">
        <v>709</v>
      </c>
      <c r="D500" s="198" t="str">
        <f>D502</f>
        <v>795 04 00</v>
      </c>
      <c r="E500" s="198"/>
      <c r="F500" s="528"/>
      <c r="G500" s="528"/>
      <c r="H500" s="884">
        <f t="shared" si="90"/>
        <v>226.5</v>
      </c>
      <c r="I500" s="1011">
        <f aca="true" t="shared" si="91" ref="I500:L501">I501</f>
        <v>181.5</v>
      </c>
      <c r="J500" s="1011">
        <f t="shared" si="91"/>
        <v>15</v>
      </c>
      <c r="K500" s="1011">
        <f t="shared" si="91"/>
        <v>15</v>
      </c>
      <c r="L500" s="884">
        <f t="shared" si="91"/>
        <v>15</v>
      </c>
      <c r="M500" s="1070"/>
      <c r="N500" s="1070"/>
    </row>
    <row r="501" spans="1:14" ht="15" customHeight="1">
      <c r="A501" s="533" t="s">
        <v>1514</v>
      </c>
      <c r="B501" s="1337">
        <v>968</v>
      </c>
      <c r="C501" s="1337">
        <v>709</v>
      </c>
      <c r="D501" s="1337" t="str">
        <f>D502</f>
        <v>795 04 00</v>
      </c>
      <c r="E501" s="1337">
        <v>500</v>
      </c>
      <c r="F501" s="1331">
        <v>200</v>
      </c>
      <c r="G501" s="528"/>
      <c r="H501" s="884">
        <f t="shared" si="90"/>
        <v>226.5</v>
      </c>
      <c r="I501" s="1011">
        <f t="shared" si="91"/>
        <v>181.5</v>
      </c>
      <c r="J501" s="1011">
        <f t="shared" si="91"/>
        <v>15</v>
      </c>
      <c r="K501" s="1011">
        <f t="shared" si="91"/>
        <v>15</v>
      </c>
      <c r="L501" s="884">
        <f t="shared" si="91"/>
        <v>15</v>
      </c>
      <c r="M501" s="1070"/>
      <c r="N501" s="1070"/>
    </row>
    <row r="502" spans="1:14" ht="16.5" customHeight="1">
      <c r="A502" s="1330" t="s">
        <v>1332</v>
      </c>
      <c r="B502" s="1337">
        <v>968</v>
      </c>
      <c r="C502" s="1337">
        <v>709</v>
      </c>
      <c r="D502" s="1337" t="str">
        <f>D503</f>
        <v>795 04 00</v>
      </c>
      <c r="E502" s="1337">
        <v>500</v>
      </c>
      <c r="F502" s="1331">
        <v>244</v>
      </c>
      <c r="G502" s="1331"/>
      <c r="H502" s="1338">
        <f>H503</f>
        <v>226.5</v>
      </c>
      <c r="I502" s="1339">
        <f>I503</f>
        <v>181.5</v>
      </c>
      <c r="J502" s="1339">
        <f>J503</f>
        <v>15</v>
      </c>
      <c r="K502" s="1339">
        <f>K503</f>
        <v>15</v>
      </c>
      <c r="L502" s="1338">
        <f>L503</f>
        <v>15</v>
      </c>
      <c r="M502" s="1070"/>
      <c r="N502" s="1070"/>
    </row>
    <row r="503" spans="1:14" ht="12.75" customHeight="1">
      <c r="A503" s="511" t="s">
        <v>414</v>
      </c>
      <c r="B503" s="188">
        <v>968</v>
      </c>
      <c r="C503" s="188">
        <v>709</v>
      </c>
      <c r="D503" s="188" t="str">
        <f>D504</f>
        <v>795 04 00</v>
      </c>
      <c r="E503" s="188">
        <v>500</v>
      </c>
      <c r="F503" s="525">
        <v>244</v>
      </c>
      <c r="G503" s="525">
        <v>200</v>
      </c>
      <c r="H503" s="1861">
        <f aca="true" t="shared" si="92" ref="H503:H509">SUM(I503:L503)</f>
        <v>226.5</v>
      </c>
      <c r="I503" s="1861">
        <f>SUM(I504:I505)</f>
        <v>181.5</v>
      </c>
      <c r="J503" s="1861">
        <f>SUM(J504:J505)</f>
        <v>15</v>
      </c>
      <c r="K503" s="1861">
        <f>SUM(K504:K505)</f>
        <v>15</v>
      </c>
      <c r="L503" s="1861">
        <f>SUM(L504:L505)</f>
        <v>15</v>
      </c>
      <c r="M503" s="1070"/>
      <c r="N503" s="1070"/>
    </row>
    <row r="504" spans="1:14" ht="16.5" customHeight="1">
      <c r="A504" s="791" t="s">
        <v>417</v>
      </c>
      <c r="B504" s="521">
        <v>968</v>
      </c>
      <c r="C504" s="521">
        <v>709</v>
      </c>
      <c r="D504" s="521" t="s">
        <v>173</v>
      </c>
      <c r="E504" s="521">
        <v>500</v>
      </c>
      <c r="F504" s="521">
        <v>244</v>
      </c>
      <c r="G504" s="521">
        <v>226</v>
      </c>
      <c r="H504" s="2654">
        <f t="shared" si="92"/>
        <v>136.5</v>
      </c>
      <c r="I504" s="2654">
        <f>76.5+15</f>
        <v>91.5</v>
      </c>
      <c r="J504" s="2654">
        <v>15</v>
      </c>
      <c r="K504" s="2654">
        <v>15</v>
      </c>
      <c r="L504" s="2728">
        <v>15</v>
      </c>
      <c r="M504" s="1070"/>
      <c r="N504" s="1070"/>
    </row>
    <row r="505" spans="1:14" ht="16.5" customHeight="1" thickBot="1">
      <c r="A505" s="513" t="s">
        <v>305</v>
      </c>
      <c r="B505" s="521">
        <v>968</v>
      </c>
      <c r="C505" s="521">
        <v>709</v>
      </c>
      <c r="D505" s="521" t="s">
        <v>173</v>
      </c>
      <c r="E505" s="521">
        <v>500</v>
      </c>
      <c r="F505" s="521">
        <v>244</v>
      </c>
      <c r="G505" s="521">
        <v>290</v>
      </c>
      <c r="H505" s="2654">
        <f t="shared" si="92"/>
        <v>90</v>
      </c>
      <c r="I505" s="2654">
        <v>90</v>
      </c>
      <c r="J505" s="2654">
        <v>0</v>
      </c>
      <c r="K505" s="2654">
        <f>20-20</f>
        <v>0</v>
      </c>
      <c r="L505" s="2728">
        <v>0</v>
      </c>
      <c r="M505" s="1070"/>
      <c r="N505" s="1070"/>
    </row>
    <row r="506" spans="1:14" ht="16.5" customHeight="1" thickBot="1">
      <c r="A506" s="799" t="s">
        <v>1169</v>
      </c>
      <c r="B506" s="2202">
        <v>968</v>
      </c>
      <c r="C506" s="2202">
        <v>800</v>
      </c>
      <c r="D506" s="2202"/>
      <c r="E506" s="2202"/>
      <c r="F506" s="2203"/>
      <c r="G506" s="2203"/>
      <c r="H506" s="2741">
        <f t="shared" si="92"/>
        <v>13343.5</v>
      </c>
      <c r="I506" s="2741">
        <f>I507+I516</f>
        <v>3455.5</v>
      </c>
      <c r="J506" s="2741">
        <f>J507+J516</f>
        <v>4896</v>
      </c>
      <c r="K506" s="2741">
        <f>K507+K516</f>
        <v>2739</v>
      </c>
      <c r="L506" s="2741">
        <f>L507+L516</f>
        <v>2253</v>
      </c>
      <c r="M506" s="1070"/>
      <c r="N506" s="1070"/>
    </row>
    <row r="507" spans="1:14" ht="18" customHeight="1">
      <c r="A507" s="804" t="s">
        <v>874</v>
      </c>
      <c r="B507" s="796">
        <v>968</v>
      </c>
      <c r="C507" s="796">
        <v>801</v>
      </c>
      <c r="D507" s="796"/>
      <c r="E507" s="796"/>
      <c r="F507" s="797"/>
      <c r="G507" s="797"/>
      <c r="H507" s="2735">
        <f t="shared" si="92"/>
        <v>11143.5</v>
      </c>
      <c r="I507" s="2734">
        <f>I508</f>
        <v>2988.5</v>
      </c>
      <c r="J507" s="2734">
        <f>J508</f>
        <v>4352</v>
      </c>
      <c r="K507" s="2734">
        <f>K508</f>
        <v>2097</v>
      </c>
      <c r="L507" s="2734">
        <f>L508</f>
        <v>1706</v>
      </c>
      <c r="M507" s="1070"/>
      <c r="N507" s="1070"/>
    </row>
    <row r="508" spans="1:14" ht="54.75" customHeight="1">
      <c r="A508" s="2677" t="s">
        <v>1655</v>
      </c>
      <c r="B508" s="1870">
        <v>968</v>
      </c>
      <c r="C508" s="1870">
        <v>801</v>
      </c>
      <c r="D508" s="1870" t="s">
        <v>1656</v>
      </c>
      <c r="E508" s="198"/>
      <c r="F508" s="528"/>
      <c r="G508" s="528"/>
      <c r="H508" s="884">
        <f t="shared" si="92"/>
        <v>11143.5</v>
      </c>
      <c r="I508" s="1011">
        <f aca="true" t="shared" si="93" ref="I508:L509">I509</f>
        <v>2988.5</v>
      </c>
      <c r="J508" s="1011">
        <f t="shared" si="93"/>
        <v>4352</v>
      </c>
      <c r="K508" s="1011">
        <f t="shared" si="93"/>
        <v>2097</v>
      </c>
      <c r="L508" s="884">
        <f t="shared" si="93"/>
        <v>1706</v>
      </c>
      <c r="M508" s="1070"/>
      <c r="N508" s="1070"/>
    </row>
    <row r="509" spans="1:14" ht="16.5" customHeight="1">
      <c r="A509" s="533" t="s">
        <v>1514</v>
      </c>
      <c r="B509" s="1337">
        <v>968</v>
      </c>
      <c r="C509" s="1337">
        <v>801</v>
      </c>
      <c r="D509" s="1337" t="s">
        <v>1656</v>
      </c>
      <c r="E509" s="1337">
        <v>500</v>
      </c>
      <c r="F509" s="1331">
        <v>200</v>
      </c>
      <c r="G509" s="528"/>
      <c r="H509" s="884">
        <f t="shared" si="92"/>
        <v>11143.5</v>
      </c>
      <c r="I509" s="1011">
        <f t="shared" si="93"/>
        <v>2988.5</v>
      </c>
      <c r="J509" s="1011">
        <f t="shared" si="93"/>
        <v>4352</v>
      </c>
      <c r="K509" s="1011">
        <f t="shared" si="93"/>
        <v>2097</v>
      </c>
      <c r="L509" s="884">
        <f t="shared" si="93"/>
        <v>1706</v>
      </c>
      <c r="M509" s="1070"/>
      <c r="N509" s="1070"/>
    </row>
    <row r="510" spans="1:14" ht="12.75">
      <c r="A510" s="1330" t="s">
        <v>1332</v>
      </c>
      <c r="B510" s="1337">
        <v>968</v>
      </c>
      <c r="C510" s="1337">
        <v>801</v>
      </c>
      <c r="D510" s="1337" t="s">
        <v>1656</v>
      </c>
      <c r="E510" s="1337">
        <v>500</v>
      </c>
      <c r="F510" s="1331">
        <v>244</v>
      </c>
      <c r="G510" s="1331"/>
      <c r="H510" s="1338">
        <f>H511+H514</f>
        <v>11143.5</v>
      </c>
      <c r="I510" s="1338">
        <f>I511+I514</f>
        <v>2988.5</v>
      </c>
      <c r="J510" s="1338">
        <f>J511+J514</f>
        <v>4352</v>
      </c>
      <c r="K510" s="1338">
        <f>K511+K514</f>
        <v>2097</v>
      </c>
      <c r="L510" s="1338">
        <f>L511+L514</f>
        <v>1706</v>
      </c>
      <c r="M510" s="1070"/>
      <c r="N510" s="1070"/>
    </row>
    <row r="511" spans="1:14" ht="12.75">
      <c r="A511" s="511" t="s">
        <v>414</v>
      </c>
      <c r="B511" s="188">
        <v>968</v>
      </c>
      <c r="C511" s="188">
        <v>801</v>
      </c>
      <c r="D511" s="188" t="s">
        <v>1656</v>
      </c>
      <c r="E511" s="188">
        <v>500</v>
      </c>
      <c r="F511" s="525">
        <v>244</v>
      </c>
      <c r="G511" s="525">
        <v>200</v>
      </c>
      <c r="H511" s="1861">
        <f>H512+H513</f>
        <v>11143.5</v>
      </c>
      <c r="I511" s="1861">
        <f>I512+I513</f>
        <v>2988.5</v>
      </c>
      <c r="J511" s="1861">
        <f>J512+J513</f>
        <v>4352</v>
      </c>
      <c r="K511" s="1861">
        <f>K512+K513</f>
        <v>2097</v>
      </c>
      <c r="L511" s="1861">
        <f>L512+L513</f>
        <v>1706</v>
      </c>
      <c r="M511" s="1070"/>
      <c r="N511" s="1070"/>
    </row>
    <row r="512" spans="1:14" ht="12.75">
      <c r="A512" s="514" t="s">
        <v>417</v>
      </c>
      <c r="B512" s="521">
        <v>968</v>
      </c>
      <c r="C512" s="521">
        <v>801</v>
      </c>
      <c r="D512" s="521" t="s">
        <v>1656</v>
      </c>
      <c r="E512" s="521">
        <v>500</v>
      </c>
      <c r="F512" s="527">
        <v>244</v>
      </c>
      <c r="G512" s="527">
        <v>226</v>
      </c>
      <c r="H512" s="1859">
        <f>SUM(I512:L512)</f>
        <v>5359</v>
      </c>
      <c r="I512" s="1860">
        <f>1805.5-31.5</f>
        <v>1774</v>
      </c>
      <c r="J512" s="1859">
        <f>2630-33</f>
        <v>2597</v>
      </c>
      <c r="K512" s="1859">
        <f>742-13</f>
        <v>729</v>
      </c>
      <c r="L512" s="1859">
        <v>259</v>
      </c>
      <c r="M512" s="1070"/>
      <c r="N512" s="1070"/>
    </row>
    <row r="513" spans="1:14" ht="12.75">
      <c r="A513" s="513" t="s">
        <v>305</v>
      </c>
      <c r="B513" s="520">
        <v>968</v>
      </c>
      <c r="C513" s="520">
        <v>801</v>
      </c>
      <c r="D513" s="520" t="s">
        <v>1656</v>
      </c>
      <c r="E513" s="520">
        <v>500</v>
      </c>
      <c r="F513" s="526">
        <v>244</v>
      </c>
      <c r="G513" s="526">
        <v>290</v>
      </c>
      <c r="H513" s="2740">
        <f>SUM(I513:L513)</f>
        <v>5784.5</v>
      </c>
      <c r="I513" s="2739">
        <f>1131+83.5</f>
        <v>1214.5</v>
      </c>
      <c r="J513" s="2740">
        <v>1755</v>
      </c>
      <c r="K513" s="2740">
        <v>1368</v>
      </c>
      <c r="L513" s="2740">
        <v>1447</v>
      </c>
      <c r="M513" s="1070"/>
      <c r="N513" s="1070"/>
    </row>
    <row r="514" spans="1:14" ht="12.75" hidden="1">
      <c r="A514" s="511" t="s">
        <v>418</v>
      </c>
      <c r="B514" s="188">
        <v>968</v>
      </c>
      <c r="C514" s="188">
        <v>801</v>
      </c>
      <c r="D514" s="188" t="s">
        <v>304</v>
      </c>
      <c r="E514" s="188">
        <v>500</v>
      </c>
      <c r="F514" s="525"/>
      <c r="G514" s="525">
        <v>300</v>
      </c>
      <c r="H514" s="2688">
        <f>H515</f>
        <v>0</v>
      </c>
      <c r="I514" s="2688">
        <f>I515</f>
        <v>0</v>
      </c>
      <c r="J514" s="2688">
        <f>J515</f>
        <v>0</v>
      </c>
      <c r="K514" s="2688">
        <f>K515</f>
        <v>0</v>
      </c>
      <c r="L514" s="2688">
        <f>L515</f>
        <v>0</v>
      </c>
      <c r="M514" s="1070"/>
      <c r="N514" s="1070"/>
    </row>
    <row r="515" spans="1:14" ht="12.75" hidden="1">
      <c r="A515" s="514" t="s">
        <v>307</v>
      </c>
      <c r="B515" s="521">
        <v>968</v>
      </c>
      <c r="C515" s="521">
        <v>801</v>
      </c>
      <c r="D515" s="521" t="s">
        <v>304</v>
      </c>
      <c r="E515" s="521">
        <v>500</v>
      </c>
      <c r="F515" s="527"/>
      <c r="G515" s="527">
        <v>340</v>
      </c>
      <c r="H515" s="2688">
        <f>SUM(I515:L515)</f>
        <v>0</v>
      </c>
      <c r="I515" s="2689">
        <v>0</v>
      </c>
      <c r="J515" s="2688">
        <v>0</v>
      </c>
      <c r="K515" s="2688">
        <v>0</v>
      </c>
      <c r="L515" s="2688">
        <v>0</v>
      </c>
      <c r="M515" s="1070"/>
      <c r="N515" s="1070"/>
    </row>
    <row r="516" spans="1:14" ht="14.25" customHeight="1">
      <c r="A516" s="804" t="s">
        <v>1549</v>
      </c>
      <c r="B516" s="796">
        <v>968</v>
      </c>
      <c r="C516" s="796">
        <v>804</v>
      </c>
      <c r="D516" s="796"/>
      <c r="E516" s="796"/>
      <c r="F516" s="797"/>
      <c r="G516" s="797"/>
      <c r="H516" s="2735">
        <f>SUM(I516:L516)</f>
        <v>2200</v>
      </c>
      <c r="I516" s="2734">
        <f>I517+I523</f>
        <v>467</v>
      </c>
      <c r="J516" s="2734">
        <f>J517+J523</f>
        <v>544</v>
      </c>
      <c r="K516" s="2734">
        <f>K517+K523</f>
        <v>642</v>
      </c>
      <c r="L516" s="2734">
        <f>L517+L523</f>
        <v>547</v>
      </c>
      <c r="M516" s="1070"/>
      <c r="N516" s="1070"/>
    </row>
    <row r="517" spans="1:14" ht="24" customHeight="1">
      <c r="A517" s="533" t="s">
        <v>1677</v>
      </c>
      <c r="B517" s="198">
        <v>968</v>
      </c>
      <c r="C517" s="198">
        <v>804</v>
      </c>
      <c r="D517" s="198" t="str">
        <f>D519</f>
        <v>795 06 00</v>
      </c>
      <c r="E517" s="198"/>
      <c r="F517" s="528"/>
      <c r="G517" s="528"/>
      <c r="H517" s="884">
        <f>SUM(I517:L517)</f>
        <v>1969</v>
      </c>
      <c r="I517" s="1011">
        <f>I518</f>
        <v>390</v>
      </c>
      <c r="J517" s="1011">
        <f>J518</f>
        <v>467</v>
      </c>
      <c r="K517" s="1011">
        <f>K518</f>
        <v>565</v>
      </c>
      <c r="L517" s="884">
        <f>L518</f>
        <v>547</v>
      </c>
      <c r="M517" s="1070"/>
      <c r="N517" s="1070"/>
    </row>
    <row r="518" spans="1:14" ht="12.75">
      <c r="A518" s="533" t="s">
        <v>1514</v>
      </c>
      <c r="B518" s="1337">
        <v>968</v>
      </c>
      <c r="C518" s="1337">
        <v>804</v>
      </c>
      <c r="D518" s="1337" t="str">
        <f>D519</f>
        <v>795 06 00</v>
      </c>
      <c r="E518" s="1337">
        <v>500</v>
      </c>
      <c r="F518" s="1331">
        <v>200</v>
      </c>
      <c r="G518" s="528"/>
      <c r="H518" s="884">
        <f>SUM(I518:L518)</f>
        <v>1969</v>
      </c>
      <c r="I518" s="1011">
        <f>I519</f>
        <v>390</v>
      </c>
      <c r="J518" s="1011">
        <f aca="true" t="shared" si="94" ref="J518:L520">J519</f>
        <v>467</v>
      </c>
      <c r="K518" s="1011">
        <f t="shared" si="94"/>
        <v>565</v>
      </c>
      <c r="L518" s="884">
        <f t="shared" si="94"/>
        <v>547</v>
      </c>
      <c r="M518" s="1070"/>
      <c r="N518" s="1070"/>
    </row>
    <row r="519" spans="1:14" ht="12.75">
      <c r="A519" s="1330" t="s">
        <v>1332</v>
      </c>
      <c r="B519" s="1337">
        <v>968</v>
      </c>
      <c r="C519" s="1337">
        <v>804</v>
      </c>
      <c r="D519" s="1337" t="str">
        <f>D520</f>
        <v>795 06 00</v>
      </c>
      <c r="E519" s="1337">
        <v>500</v>
      </c>
      <c r="F519" s="1331">
        <v>244</v>
      </c>
      <c r="G519" s="1331"/>
      <c r="H519" s="1338">
        <f>SUM(I519:L519)</f>
        <v>1969</v>
      </c>
      <c r="I519" s="1338">
        <f>I520</f>
        <v>390</v>
      </c>
      <c r="J519" s="1338">
        <f t="shared" si="94"/>
        <v>467</v>
      </c>
      <c r="K519" s="1338">
        <f t="shared" si="94"/>
        <v>565</v>
      </c>
      <c r="L519" s="1338">
        <f t="shared" si="94"/>
        <v>547</v>
      </c>
      <c r="M519" s="1070"/>
      <c r="N519" s="1070"/>
    </row>
    <row r="520" spans="1:14" ht="12.75">
      <c r="A520" s="511" t="s">
        <v>414</v>
      </c>
      <c r="B520" s="188">
        <v>968</v>
      </c>
      <c r="C520" s="188">
        <v>804</v>
      </c>
      <c r="D520" s="188" t="str">
        <f>D521</f>
        <v>795 06 00</v>
      </c>
      <c r="E520" s="188">
        <v>500</v>
      </c>
      <c r="F520" s="525">
        <v>244</v>
      </c>
      <c r="G520" s="525">
        <v>200</v>
      </c>
      <c r="H520" s="1861">
        <f>H521+H522</f>
        <v>1969</v>
      </c>
      <c r="I520" s="1861">
        <f>I521</f>
        <v>390</v>
      </c>
      <c r="J520" s="1861">
        <f t="shared" si="94"/>
        <v>467</v>
      </c>
      <c r="K520" s="1861">
        <f t="shared" si="94"/>
        <v>565</v>
      </c>
      <c r="L520" s="1861">
        <f t="shared" si="94"/>
        <v>547</v>
      </c>
      <c r="M520" s="1070"/>
      <c r="N520" s="1070"/>
    </row>
    <row r="521" spans="1:14" ht="12.75">
      <c r="A521" s="514" t="s">
        <v>417</v>
      </c>
      <c r="B521" s="521">
        <v>968</v>
      </c>
      <c r="C521" s="521">
        <v>804</v>
      </c>
      <c r="D521" s="521" t="str">
        <f>D522</f>
        <v>795 06 00</v>
      </c>
      <c r="E521" s="521">
        <v>500</v>
      </c>
      <c r="F521" s="527">
        <v>244</v>
      </c>
      <c r="G521" s="527">
        <v>226</v>
      </c>
      <c r="H521" s="1859">
        <f aca="true" t="shared" si="95" ref="H521:H529">SUM(I521:L521)</f>
        <v>1969</v>
      </c>
      <c r="I521" s="1860">
        <v>390</v>
      </c>
      <c r="J521" s="1859">
        <v>467</v>
      </c>
      <c r="K521" s="1859">
        <v>565</v>
      </c>
      <c r="L521" s="1859">
        <v>547</v>
      </c>
      <c r="M521" s="1070"/>
      <c r="N521" s="1070"/>
    </row>
    <row r="522" spans="1:14" ht="12.75" hidden="1">
      <c r="A522" s="513" t="s">
        <v>305</v>
      </c>
      <c r="B522" s="520">
        <v>968</v>
      </c>
      <c r="C522" s="520">
        <v>804</v>
      </c>
      <c r="D522" s="520" t="s">
        <v>1453</v>
      </c>
      <c r="E522" s="520">
        <v>500</v>
      </c>
      <c r="F522" s="526">
        <v>244</v>
      </c>
      <c r="G522" s="526">
        <v>290</v>
      </c>
      <c r="H522" s="2688">
        <f t="shared" si="95"/>
        <v>0</v>
      </c>
      <c r="I522" s="2689">
        <v>0</v>
      </c>
      <c r="J522" s="2688">
        <v>0</v>
      </c>
      <c r="K522" s="2688">
        <v>0</v>
      </c>
      <c r="L522" s="2688">
        <v>0</v>
      </c>
      <c r="M522" s="1070"/>
      <c r="N522" s="1070"/>
    </row>
    <row r="523" spans="1:14" ht="24">
      <c r="A523" s="533" t="str">
        <f>Пцс!B57</f>
        <v>Целевая программа по военно-патриотическому воспитанию граждан муниципального образования</v>
      </c>
      <c r="B523" s="198">
        <v>968</v>
      </c>
      <c r="C523" s="198">
        <v>804</v>
      </c>
      <c r="D523" s="198" t="str">
        <f>Пцс!C57</f>
        <v>795 08 00</v>
      </c>
      <c r="E523" s="198"/>
      <c r="F523" s="528"/>
      <c r="G523" s="528"/>
      <c r="H523" s="884">
        <f t="shared" si="95"/>
        <v>231</v>
      </c>
      <c r="I523" s="1011">
        <f aca="true" t="shared" si="96" ref="I523:L525">I524</f>
        <v>77</v>
      </c>
      <c r="J523" s="1011">
        <f t="shared" si="96"/>
        <v>77</v>
      </c>
      <c r="K523" s="1011">
        <f t="shared" si="96"/>
        <v>77</v>
      </c>
      <c r="L523" s="884">
        <f t="shared" si="96"/>
        <v>0</v>
      </c>
      <c r="M523" s="1070"/>
      <c r="N523" s="1070"/>
    </row>
    <row r="524" spans="1:14" ht="12.75">
      <c r="A524" s="533" t="s">
        <v>1514</v>
      </c>
      <c r="B524" s="1337">
        <v>968</v>
      </c>
      <c r="C524" s="1337">
        <v>804</v>
      </c>
      <c r="D524" s="1337" t="s">
        <v>1653</v>
      </c>
      <c r="E524" s="1337">
        <v>500</v>
      </c>
      <c r="F524" s="1331">
        <v>200</v>
      </c>
      <c r="G524" s="528"/>
      <c r="H524" s="884">
        <f t="shared" si="95"/>
        <v>231</v>
      </c>
      <c r="I524" s="1011">
        <f t="shared" si="96"/>
        <v>77</v>
      </c>
      <c r="J524" s="1011">
        <f t="shared" si="96"/>
        <v>77</v>
      </c>
      <c r="K524" s="1011">
        <f t="shared" si="96"/>
        <v>77</v>
      </c>
      <c r="L524" s="884">
        <f t="shared" si="96"/>
        <v>0</v>
      </c>
      <c r="M524" s="1070"/>
      <c r="N524" s="1070"/>
    </row>
    <row r="525" spans="1:14" ht="12.75">
      <c r="A525" s="1330" t="s">
        <v>1332</v>
      </c>
      <c r="B525" s="1337">
        <v>968</v>
      </c>
      <c r="C525" s="1337">
        <v>804</v>
      </c>
      <c r="D525" s="1337" t="s">
        <v>1653</v>
      </c>
      <c r="E525" s="1337">
        <v>500</v>
      </c>
      <c r="F525" s="1331">
        <v>244</v>
      </c>
      <c r="G525" s="1331"/>
      <c r="H525" s="1338">
        <f t="shared" si="95"/>
        <v>231</v>
      </c>
      <c r="I525" s="1338">
        <f>I526</f>
        <v>77</v>
      </c>
      <c r="J525" s="1338">
        <f t="shared" si="96"/>
        <v>77</v>
      </c>
      <c r="K525" s="1338">
        <f t="shared" si="96"/>
        <v>77</v>
      </c>
      <c r="L525" s="1338">
        <f t="shared" si="96"/>
        <v>0</v>
      </c>
      <c r="M525" s="1070"/>
      <c r="N525" s="1070"/>
    </row>
    <row r="526" spans="1:14" ht="12.75">
      <c r="A526" s="511" t="s">
        <v>414</v>
      </c>
      <c r="B526" s="188">
        <v>968</v>
      </c>
      <c r="C526" s="188">
        <v>804</v>
      </c>
      <c r="D526" s="188" t="s">
        <v>1653</v>
      </c>
      <c r="E526" s="188">
        <v>500</v>
      </c>
      <c r="F526" s="525">
        <v>244</v>
      </c>
      <c r="G526" s="525">
        <v>200</v>
      </c>
      <c r="H526" s="1861">
        <f t="shared" si="95"/>
        <v>231</v>
      </c>
      <c r="I526" s="1861">
        <f>I527</f>
        <v>77</v>
      </c>
      <c r="J526" s="1861">
        <f>J527</f>
        <v>77</v>
      </c>
      <c r="K526" s="1861">
        <f>K527</f>
        <v>77</v>
      </c>
      <c r="L526" s="1861">
        <f>L527</f>
        <v>0</v>
      </c>
      <c r="M526" s="1070"/>
      <c r="N526" s="1070"/>
    </row>
    <row r="527" spans="1:14" ht="13.5" thickBot="1">
      <c r="A527" s="514" t="s">
        <v>417</v>
      </c>
      <c r="B527" s="521">
        <v>968</v>
      </c>
      <c r="C527" s="521">
        <v>804</v>
      </c>
      <c r="D527" s="521" t="s">
        <v>1653</v>
      </c>
      <c r="E527" s="521">
        <v>500</v>
      </c>
      <c r="F527" s="527">
        <v>244</v>
      </c>
      <c r="G527" s="527">
        <v>226</v>
      </c>
      <c r="H527" s="1859">
        <f t="shared" si="95"/>
        <v>231</v>
      </c>
      <c r="I527" s="1860">
        <v>77</v>
      </c>
      <c r="J527" s="1859">
        <v>77</v>
      </c>
      <c r="K527" s="1859">
        <v>77</v>
      </c>
      <c r="L527" s="1859">
        <v>0</v>
      </c>
      <c r="M527" s="1070"/>
      <c r="N527" s="1070"/>
    </row>
    <row r="528" spans="1:14" ht="15.75" thickBot="1">
      <c r="A528" s="799" t="s">
        <v>319</v>
      </c>
      <c r="B528" s="800">
        <v>968</v>
      </c>
      <c r="C528" s="800">
        <v>1000</v>
      </c>
      <c r="D528" s="800"/>
      <c r="E528" s="800"/>
      <c r="F528" s="801"/>
      <c r="G528" s="801"/>
      <c r="H528" s="2737">
        <f t="shared" si="95"/>
        <v>17252.872</v>
      </c>
      <c r="I528" s="2737">
        <f>I529+I535</f>
        <v>4275.418</v>
      </c>
      <c r="J528" s="2737">
        <f>J529+J535</f>
        <v>4426.618</v>
      </c>
      <c r="K528" s="2737">
        <f>K529+K535</f>
        <v>4275.418</v>
      </c>
      <c r="L528" s="2738">
        <f>L529+L535</f>
        <v>4275.418000000001</v>
      </c>
      <c r="M528" s="1070"/>
      <c r="N528" s="1070"/>
    </row>
    <row r="529" spans="1:14" ht="15">
      <c r="A529" s="534" t="s">
        <v>1227</v>
      </c>
      <c r="B529" s="519">
        <v>968</v>
      </c>
      <c r="C529" s="519">
        <v>1003</v>
      </c>
      <c r="D529" s="519"/>
      <c r="E529" s="519"/>
      <c r="F529" s="524"/>
      <c r="G529" s="524"/>
      <c r="H529" s="2770">
        <f t="shared" si="95"/>
        <v>970.2</v>
      </c>
      <c r="I529" s="2770">
        <f aca="true" t="shared" si="97" ref="I529:L533">I530</f>
        <v>242.55</v>
      </c>
      <c r="J529" s="2770">
        <f t="shared" si="97"/>
        <v>242.55</v>
      </c>
      <c r="K529" s="2770">
        <f t="shared" si="97"/>
        <v>242.55</v>
      </c>
      <c r="L529" s="2771">
        <f t="shared" si="97"/>
        <v>242.55</v>
      </c>
      <c r="M529" s="1070"/>
      <c r="N529" s="1070"/>
    </row>
    <row r="530" spans="1:14" ht="29.25" customHeight="1">
      <c r="A530" s="533" t="s">
        <v>1354</v>
      </c>
      <c r="B530" s="198">
        <v>968</v>
      </c>
      <c r="C530" s="198">
        <v>1003</v>
      </c>
      <c r="D530" s="881" t="s">
        <v>1229</v>
      </c>
      <c r="E530" s="881"/>
      <c r="F530" s="883"/>
      <c r="G530" s="883"/>
      <c r="H530" s="1011">
        <f>H532</f>
        <v>970.2</v>
      </c>
      <c r="I530" s="1011">
        <f>I531</f>
        <v>242.55</v>
      </c>
      <c r="J530" s="1011">
        <f t="shared" si="97"/>
        <v>242.55</v>
      </c>
      <c r="K530" s="1011">
        <f t="shared" si="97"/>
        <v>242.55</v>
      </c>
      <c r="L530" s="884">
        <f t="shared" si="97"/>
        <v>242.55</v>
      </c>
      <c r="M530" s="1070"/>
      <c r="N530" s="1070"/>
    </row>
    <row r="531" spans="1:14" ht="15" customHeight="1">
      <c r="A531" s="1330" t="s">
        <v>1515</v>
      </c>
      <c r="B531" s="1337">
        <v>968</v>
      </c>
      <c r="C531" s="1337">
        <v>1003</v>
      </c>
      <c r="D531" s="1337" t="s">
        <v>1229</v>
      </c>
      <c r="E531" s="1337">
        <v>5</v>
      </c>
      <c r="F531" s="1331">
        <v>300</v>
      </c>
      <c r="G531" s="2158"/>
      <c r="H531" s="2159">
        <f>SUM(I531:L531)</f>
        <v>970.2</v>
      </c>
      <c r="I531" s="2159">
        <f>I532</f>
        <v>242.55</v>
      </c>
      <c r="J531" s="2159">
        <f>J532</f>
        <v>242.55</v>
      </c>
      <c r="K531" s="2159">
        <f>K532</f>
        <v>242.55</v>
      </c>
      <c r="L531" s="873">
        <f>L532</f>
        <v>242.55</v>
      </c>
      <c r="M531" s="1070"/>
      <c r="N531" s="1070"/>
    </row>
    <row r="532" spans="1:14" ht="17.25" customHeight="1">
      <c r="A532" s="1330" t="s">
        <v>1597</v>
      </c>
      <c r="B532" s="1337">
        <v>968</v>
      </c>
      <c r="C532" s="1337">
        <v>1003</v>
      </c>
      <c r="D532" s="1332" t="s">
        <v>1229</v>
      </c>
      <c r="E532" s="1332">
        <v>5</v>
      </c>
      <c r="F532" s="1333">
        <v>312</v>
      </c>
      <c r="G532" s="1331"/>
      <c r="H532" s="1339">
        <f>SUM(I532:L532)</f>
        <v>970.2</v>
      </c>
      <c r="I532" s="1339">
        <f t="shared" si="97"/>
        <v>242.55</v>
      </c>
      <c r="J532" s="1339">
        <f t="shared" si="97"/>
        <v>242.55</v>
      </c>
      <c r="K532" s="1339">
        <f t="shared" si="97"/>
        <v>242.55</v>
      </c>
      <c r="L532" s="1338">
        <f t="shared" si="97"/>
        <v>242.55</v>
      </c>
      <c r="M532" s="1070"/>
      <c r="N532" s="1070"/>
    </row>
    <row r="533" spans="1:14" ht="12.75">
      <c r="A533" s="513" t="s">
        <v>420</v>
      </c>
      <c r="B533" s="520">
        <v>968</v>
      </c>
      <c r="C533" s="520">
        <v>1003</v>
      </c>
      <c r="D533" s="520" t="s">
        <v>1229</v>
      </c>
      <c r="E533" s="520">
        <v>5</v>
      </c>
      <c r="F533" s="526">
        <v>312</v>
      </c>
      <c r="G533" s="526">
        <v>260</v>
      </c>
      <c r="H533" s="2739">
        <f>H534</f>
        <v>970.2</v>
      </c>
      <c r="I533" s="2739">
        <f t="shared" si="97"/>
        <v>242.55</v>
      </c>
      <c r="J533" s="2740">
        <f t="shared" si="97"/>
        <v>242.55</v>
      </c>
      <c r="K533" s="2740">
        <f t="shared" si="97"/>
        <v>242.55</v>
      </c>
      <c r="L533" s="2740">
        <f t="shared" si="97"/>
        <v>242.55</v>
      </c>
      <c r="M533" s="1070"/>
      <c r="N533" s="1070"/>
    </row>
    <row r="534" spans="1:14" ht="12.75">
      <c r="A534" s="514" t="s">
        <v>1230</v>
      </c>
      <c r="B534" s="521">
        <v>968</v>
      </c>
      <c r="C534" s="521">
        <v>1003</v>
      </c>
      <c r="D534" s="521" t="s">
        <v>1229</v>
      </c>
      <c r="E534" s="521">
        <v>5</v>
      </c>
      <c r="F534" s="527">
        <v>312</v>
      </c>
      <c r="G534" s="527">
        <v>263</v>
      </c>
      <c r="H534" s="1860">
        <f aca="true" t="shared" si="98" ref="H534:H539">SUM(I534:L534)</f>
        <v>970.2</v>
      </c>
      <c r="I534" s="1860">
        <v>242.55</v>
      </c>
      <c r="J534" s="1859">
        <v>242.55</v>
      </c>
      <c r="K534" s="1859">
        <v>242.55</v>
      </c>
      <c r="L534" s="1859">
        <v>242.55</v>
      </c>
      <c r="M534" s="1070"/>
      <c r="N534" s="1070"/>
    </row>
    <row r="535" spans="1:14" ht="16.5" customHeight="1">
      <c r="A535" s="534" t="s">
        <v>881</v>
      </c>
      <c r="B535" s="519">
        <v>968</v>
      </c>
      <c r="C535" s="519">
        <v>1004</v>
      </c>
      <c r="D535" s="519"/>
      <c r="E535" s="519"/>
      <c r="F535" s="524"/>
      <c r="G535" s="524"/>
      <c r="H535" s="2770">
        <f t="shared" si="98"/>
        <v>16282.672</v>
      </c>
      <c r="I535" s="2770">
        <f>I536+I551+I556</f>
        <v>4032.868</v>
      </c>
      <c r="J535" s="2770">
        <f>J536+J551+J556</f>
        <v>4184.068</v>
      </c>
      <c r="K535" s="2770">
        <f>K536+K551+K556</f>
        <v>4032.868</v>
      </c>
      <c r="L535" s="2771">
        <f>L536+L551+L556</f>
        <v>4032.8680000000004</v>
      </c>
      <c r="M535" s="1070"/>
      <c r="N535" s="1070"/>
    </row>
    <row r="536" spans="1:14" ht="39.75" customHeight="1">
      <c r="A536" s="533" t="s">
        <v>1669</v>
      </c>
      <c r="B536" s="198">
        <v>968</v>
      </c>
      <c r="C536" s="198">
        <v>1004</v>
      </c>
      <c r="D536" s="881" t="s">
        <v>1670</v>
      </c>
      <c r="E536" s="881"/>
      <c r="F536" s="883"/>
      <c r="G536" s="883"/>
      <c r="H536" s="1011">
        <f t="shared" si="98"/>
        <v>4515.072</v>
      </c>
      <c r="I536" s="1011">
        <f>I537+I543</f>
        <v>1090.968</v>
      </c>
      <c r="J536" s="1011">
        <f>J537+J543</f>
        <v>1242.1680000000001</v>
      </c>
      <c r="K536" s="1011">
        <f>K537+K543</f>
        <v>1090.968</v>
      </c>
      <c r="L536" s="884">
        <f>L537+L543</f>
        <v>1090.968</v>
      </c>
      <c r="M536" s="1070"/>
      <c r="N536" s="1070"/>
    </row>
    <row r="537" spans="1:14" ht="35.25" customHeight="1">
      <c r="A537" s="2157" t="s">
        <v>1516</v>
      </c>
      <c r="B537" s="1337">
        <v>968</v>
      </c>
      <c r="C537" s="1337">
        <v>1004</v>
      </c>
      <c r="D537" s="1337" t="s">
        <v>1671</v>
      </c>
      <c r="E537" s="1337">
        <v>598</v>
      </c>
      <c r="F537" s="1337">
        <v>100</v>
      </c>
      <c r="G537" s="883"/>
      <c r="H537" s="1011">
        <f t="shared" si="98"/>
        <v>4209.072</v>
      </c>
      <c r="I537" s="1011">
        <f>I538</f>
        <v>1052.268</v>
      </c>
      <c r="J537" s="1011">
        <f>J538</f>
        <v>1052.268</v>
      </c>
      <c r="K537" s="1011">
        <f>K538</f>
        <v>1052.268</v>
      </c>
      <c r="L537" s="884">
        <f>L538</f>
        <v>1052.268</v>
      </c>
      <c r="M537" s="1070"/>
      <c r="N537" s="1070"/>
    </row>
    <row r="538" spans="1:14" ht="15.75" customHeight="1">
      <c r="A538" s="1330" t="s">
        <v>1347</v>
      </c>
      <c r="B538" s="1337">
        <v>968</v>
      </c>
      <c r="C538" s="1337">
        <v>1004</v>
      </c>
      <c r="D538" s="1332" t="s">
        <v>1671</v>
      </c>
      <c r="E538" s="1332">
        <v>598</v>
      </c>
      <c r="F538" s="1332">
        <v>121</v>
      </c>
      <c r="G538" s="1331"/>
      <c r="H538" s="1339">
        <f t="shared" si="98"/>
        <v>4209.072</v>
      </c>
      <c r="I538" s="1339">
        <f aca="true" t="shared" si="99" ref="I538:L539">I539</f>
        <v>1052.268</v>
      </c>
      <c r="J538" s="1339">
        <f t="shared" si="99"/>
        <v>1052.268</v>
      </c>
      <c r="K538" s="1339">
        <f t="shared" si="99"/>
        <v>1052.268</v>
      </c>
      <c r="L538" s="1338">
        <f t="shared" si="99"/>
        <v>1052.268</v>
      </c>
      <c r="M538" s="1070"/>
      <c r="N538" s="1070"/>
    </row>
    <row r="539" spans="1:14" ht="16.5" customHeight="1">
      <c r="A539" s="511" t="s">
        <v>414</v>
      </c>
      <c r="B539" s="188">
        <v>968</v>
      </c>
      <c r="C539" s="188">
        <v>1004</v>
      </c>
      <c r="D539" s="188" t="s">
        <v>1670</v>
      </c>
      <c r="E539" s="188">
        <v>598</v>
      </c>
      <c r="F539" s="188">
        <v>121</v>
      </c>
      <c r="G539" s="525">
        <v>200</v>
      </c>
      <c r="H539" s="1862">
        <f t="shared" si="98"/>
        <v>4209.072</v>
      </c>
      <c r="I539" s="1862">
        <f t="shared" si="99"/>
        <v>1052.268</v>
      </c>
      <c r="J539" s="1862">
        <f t="shared" si="99"/>
        <v>1052.268</v>
      </c>
      <c r="K539" s="1862">
        <f t="shared" si="99"/>
        <v>1052.268</v>
      </c>
      <c r="L539" s="1861">
        <f t="shared" si="99"/>
        <v>1052.268</v>
      </c>
      <c r="M539" s="1070"/>
      <c r="N539" s="1070"/>
    </row>
    <row r="540" spans="1:14" ht="16.5" customHeight="1">
      <c r="A540" s="513" t="s">
        <v>411</v>
      </c>
      <c r="B540" s="520">
        <v>968</v>
      </c>
      <c r="C540" s="520">
        <v>1004</v>
      </c>
      <c r="D540" s="520" t="s">
        <v>1670</v>
      </c>
      <c r="E540" s="520">
        <v>598</v>
      </c>
      <c r="F540" s="520">
        <v>121</v>
      </c>
      <c r="G540" s="526">
        <v>210</v>
      </c>
      <c r="H540" s="2739">
        <f>SUM(H541:H542)</f>
        <v>4209.072</v>
      </c>
      <c r="I540" s="2739">
        <f>SUM(I541:I542)</f>
        <v>1052.268</v>
      </c>
      <c r="J540" s="2760">
        <f>SUM(J541:J542)</f>
        <v>1052.268</v>
      </c>
      <c r="K540" s="2761">
        <f>SUM(K541:K542)</f>
        <v>1052.268</v>
      </c>
      <c r="L540" s="2761">
        <f>SUM(L541:L542)</f>
        <v>1052.268</v>
      </c>
      <c r="M540" s="1070"/>
      <c r="N540" s="1070"/>
    </row>
    <row r="541" spans="1:14" ht="16.5" customHeight="1">
      <c r="A541" s="514" t="s">
        <v>135</v>
      </c>
      <c r="B541" s="521">
        <v>968</v>
      </c>
      <c r="C541" s="521">
        <v>1004</v>
      </c>
      <c r="D541" s="521" t="s">
        <v>1670</v>
      </c>
      <c r="E541" s="521">
        <v>598</v>
      </c>
      <c r="F541" s="521">
        <v>121</v>
      </c>
      <c r="G541" s="527">
        <v>211</v>
      </c>
      <c r="H541" s="1860">
        <f aca="true" t="shared" si="100" ref="H541:H550">SUM(I541:L541)</f>
        <v>3232.776</v>
      </c>
      <c r="I541" s="1860">
        <v>808.194</v>
      </c>
      <c r="J541" s="2654">
        <v>808.194</v>
      </c>
      <c r="K541" s="2762">
        <v>808.194</v>
      </c>
      <c r="L541" s="1859">
        <v>808.194</v>
      </c>
      <c r="M541" s="1070"/>
      <c r="N541" s="1070"/>
    </row>
    <row r="542" spans="1:14" ht="16.5" customHeight="1">
      <c r="A542" s="514" t="s">
        <v>413</v>
      </c>
      <c r="B542" s="521">
        <v>968</v>
      </c>
      <c r="C542" s="521">
        <v>1004</v>
      </c>
      <c r="D542" s="521" t="s">
        <v>1670</v>
      </c>
      <c r="E542" s="521">
        <v>598</v>
      </c>
      <c r="F542" s="521">
        <v>121</v>
      </c>
      <c r="G542" s="527">
        <v>213</v>
      </c>
      <c r="H542" s="1860">
        <f t="shared" si="100"/>
        <v>976.296</v>
      </c>
      <c r="I542" s="2763">
        <v>244.074</v>
      </c>
      <c r="J542" s="2763">
        <v>244.074</v>
      </c>
      <c r="K542" s="2764">
        <v>244.074</v>
      </c>
      <c r="L542" s="2764">
        <v>244.074</v>
      </c>
      <c r="M542" s="1070"/>
      <c r="N542" s="1070"/>
    </row>
    <row r="543" spans="1:14" ht="16.5" customHeight="1">
      <c r="A543" s="533" t="s">
        <v>1514</v>
      </c>
      <c r="B543" s="1877">
        <v>968</v>
      </c>
      <c r="C543" s="1877">
        <v>1004</v>
      </c>
      <c r="D543" s="1877" t="s">
        <v>1670</v>
      </c>
      <c r="E543" s="520"/>
      <c r="F543" s="1878">
        <v>200</v>
      </c>
      <c r="G543" s="526"/>
      <c r="H543" s="1339">
        <f>SUM(I543:L543)</f>
        <v>305.99999999999994</v>
      </c>
      <c r="I543" s="1339">
        <f>I544</f>
        <v>38.7</v>
      </c>
      <c r="J543" s="1339">
        <f>J544</f>
        <v>189.89999999999998</v>
      </c>
      <c r="K543" s="1339">
        <f>K544</f>
        <v>38.7</v>
      </c>
      <c r="L543" s="1338">
        <f>L544</f>
        <v>38.7</v>
      </c>
      <c r="M543" s="1070"/>
      <c r="N543" s="1070"/>
    </row>
    <row r="544" spans="1:14" ht="16.5" customHeight="1">
      <c r="A544" s="1330" t="s">
        <v>1332</v>
      </c>
      <c r="B544" s="1337">
        <v>968</v>
      </c>
      <c r="C544" s="1337">
        <v>1004</v>
      </c>
      <c r="D544" s="1337" t="s">
        <v>1670</v>
      </c>
      <c r="E544" s="521"/>
      <c r="F544" s="1331">
        <v>244</v>
      </c>
      <c r="G544" s="527"/>
      <c r="H544" s="1339">
        <f>SUM(I544:L544)</f>
        <v>305.99999999999994</v>
      </c>
      <c r="I544" s="1339">
        <f>I545+I548</f>
        <v>38.7</v>
      </c>
      <c r="J544" s="1339">
        <f>J545+J548</f>
        <v>189.89999999999998</v>
      </c>
      <c r="K544" s="1339">
        <f>K545+K548</f>
        <v>38.7</v>
      </c>
      <c r="L544" s="1338">
        <f>L545+L548</f>
        <v>38.7</v>
      </c>
      <c r="M544" s="1070"/>
      <c r="N544" s="1070"/>
    </row>
    <row r="545" spans="1:14" ht="16.5" customHeight="1">
      <c r="A545" s="511" t="s">
        <v>414</v>
      </c>
      <c r="B545" s="188">
        <v>968</v>
      </c>
      <c r="C545" s="188">
        <v>1004</v>
      </c>
      <c r="D545" s="188" t="s">
        <v>1670</v>
      </c>
      <c r="E545" s="188">
        <v>598</v>
      </c>
      <c r="F545" s="188">
        <v>244</v>
      </c>
      <c r="G545" s="525">
        <v>200</v>
      </c>
      <c r="H545" s="2765">
        <f>SUM(I545:L545)</f>
        <v>154.8</v>
      </c>
      <c r="I545" s="2765">
        <f aca="true" t="shared" si="101" ref="I545:L546">I546</f>
        <v>38.7</v>
      </c>
      <c r="J545" s="2765">
        <f t="shared" si="101"/>
        <v>38.7</v>
      </c>
      <c r="K545" s="2765">
        <f t="shared" si="101"/>
        <v>38.7</v>
      </c>
      <c r="L545" s="2752">
        <f t="shared" si="101"/>
        <v>38.7</v>
      </c>
      <c r="M545" s="1070"/>
      <c r="N545" s="1070"/>
    </row>
    <row r="546" spans="1:14" ht="16.5" customHeight="1">
      <c r="A546" s="513" t="s">
        <v>415</v>
      </c>
      <c r="B546" s="520">
        <v>968</v>
      </c>
      <c r="C546" s="520">
        <v>1004</v>
      </c>
      <c r="D546" s="520" t="s">
        <v>1670</v>
      </c>
      <c r="E546" s="520">
        <v>598</v>
      </c>
      <c r="F546" s="520">
        <v>244</v>
      </c>
      <c r="G546" s="526">
        <v>220</v>
      </c>
      <c r="H546" s="2739">
        <f t="shared" si="100"/>
        <v>154.8</v>
      </c>
      <c r="I546" s="2739">
        <f t="shared" si="101"/>
        <v>38.7</v>
      </c>
      <c r="J546" s="2739">
        <f t="shared" si="101"/>
        <v>38.7</v>
      </c>
      <c r="K546" s="2740">
        <f t="shared" si="101"/>
        <v>38.7</v>
      </c>
      <c r="L546" s="2740">
        <f t="shared" si="101"/>
        <v>38.7</v>
      </c>
      <c r="M546" s="1070"/>
      <c r="N546" s="1070"/>
    </row>
    <row r="547" spans="1:14" ht="16.5" customHeight="1">
      <c r="A547" s="514" t="s">
        <v>141</v>
      </c>
      <c r="B547" s="521">
        <v>968</v>
      </c>
      <c r="C547" s="521">
        <v>1004</v>
      </c>
      <c r="D547" s="521" t="s">
        <v>1672</v>
      </c>
      <c r="E547" s="521">
        <v>598</v>
      </c>
      <c r="F547" s="521">
        <v>244</v>
      </c>
      <c r="G547" s="527">
        <v>222</v>
      </c>
      <c r="H547" s="1860">
        <f t="shared" si="100"/>
        <v>154.8</v>
      </c>
      <c r="I547" s="1860">
        <v>38.7</v>
      </c>
      <c r="J547" s="1860">
        <v>38.7</v>
      </c>
      <c r="K547" s="1859">
        <v>38.7</v>
      </c>
      <c r="L547" s="1859">
        <v>38.7</v>
      </c>
      <c r="M547" s="1070"/>
      <c r="N547" s="1070"/>
    </row>
    <row r="548" spans="1:14" ht="16.5" customHeight="1">
      <c r="A548" s="511" t="s">
        <v>418</v>
      </c>
      <c r="B548" s="188">
        <v>968</v>
      </c>
      <c r="C548" s="188">
        <v>1004</v>
      </c>
      <c r="D548" s="188" t="s">
        <v>1670</v>
      </c>
      <c r="E548" s="188">
        <v>598</v>
      </c>
      <c r="F548" s="188">
        <v>244</v>
      </c>
      <c r="G548" s="525">
        <v>300</v>
      </c>
      <c r="H548" s="1862">
        <f t="shared" si="100"/>
        <v>151.2</v>
      </c>
      <c r="I548" s="1862">
        <f>SUM(I549:I550)</f>
        <v>0</v>
      </c>
      <c r="J548" s="1862">
        <f>SUM(J549:J550)</f>
        <v>151.2</v>
      </c>
      <c r="K548" s="1862">
        <f>SUM(K549:K550)</f>
        <v>0</v>
      </c>
      <c r="L548" s="1861">
        <f>SUM(L549:L550)</f>
        <v>0</v>
      </c>
      <c r="M548" s="1070"/>
      <c r="N548" s="1070"/>
    </row>
    <row r="549" spans="1:14" ht="16.5" customHeight="1">
      <c r="A549" s="513" t="s">
        <v>306</v>
      </c>
      <c r="B549" s="520">
        <v>968</v>
      </c>
      <c r="C549" s="520">
        <v>1004</v>
      </c>
      <c r="D549" s="520" t="s">
        <v>1670</v>
      </c>
      <c r="E549" s="520">
        <v>598</v>
      </c>
      <c r="F549" s="520">
        <v>244</v>
      </c>
      <c r="G549" s="526">
        <v>310</v>
      </c>
      <c r="H549" s="2739">
        <f t="shared" si="100"/>
        <v>75.6</v>
      </c>
      <c r="I549" s="2739">
        <f>57.3-57.3</f>
        <v>0</v>
      </c>
      <c r="J549" s="1862">
        <v>75.6</v>
      </c>
      <c r="K549" s="1861">
        <v>0</v>
      </c>
      <c r="L549" s="1861">
        <v>0</v>
      </c>
      <c r="M549" s="1070"/>
      <c r="N549" s="1070"/>
    </row>
    <row r="550" spans="1:14" ht="16.5" customHeight="1">
      <c r="A550" s="513" t="s">
        <v>307</v>
      </c>
      <c r="B550" s="520">
        <v>968</v>
      </c>
      <c r="C550" s="520">
        <v>1004</v>
      </c>
      <c r="D550" s="520" t="s">
        <v>1670</v>
      </c>
      <c r="E550" s="520">
        <v>598</v>
      </c>
      <c r="F550" s="520">
        <v>244</v>
      </c>
      <c r="G550" s="526">
        <v>340</v>
      </c>
      <c r="H550" s="2739">
        <f t="shared" si="100"/>
        <v>75.6</v>
      </c>
      <c r="I550" s="2739">
        <f>57.3-57.3</f>
        <v>0</v>
      </c>
      <c r="J550" s="2739">
        <v>75.6</v>
      </c>
      <c r="K550" s="2740">
        <v>0</v>
      </c>
      <c r="L550" s="2740">
        <v>0</v>
      </c>
      <c r="M550" s="1070"/>
      <c r="N550" s="1070"/>
    </row>
    <row r="551" spans="1:14" ht="40.5" customHeight="1">
      <c r="A551" s="533" t="s">
        <v>1673</v>
      </c>
      <c r="B551" s="198">
        <v>968</v>
      </c>
      <c r="C551" s="198">
        <v>1004</v>
      </c>
      <c r="D551" s="198" t="s">
        <v>1674</v>
      </c>
      <c r="E551" s="198"/>
      <c r="F551" s="528"/>
      <c r="G551" s="528"/>
      <c r="H551" s="1011">
        <f>H553</f>
        <v>9259.8</v>
      </c>
      <c r="I551" s="2772">
        <f aca="true" t="shared" si="102" ref="I551:L554">I552</f>
        <v>2315</v>
      </c>
      <c r="J551" s="2773">
        <f t="shared" si="102"/>
        <v>2314.9</v>
      </c>
      <c r="K551" s="2773">
        <f t="shared" si="102"/>
        <v>2315</v>
      </c>
      <c r="L551" s="2774">
        <f t="shared" si="102"/>
        <v>2314.9</v>
      </c>
      <c r="M551" s="1070"/>
      <c r="N551" s="1070"/>
    </row>
    <row r="552" spans="1:14" ht="16.5" customHeight="1">
      <c r="A552" s="1330" t="s">
        <v>1515</v>
      </c>
      <c r="B552" s="1337">
        <v>968</v>
      </c>
      <c r="C552" s="1337">
        <v>1004</v>
      </c>
      <c r="D552" s="1337" t="s">
        <v>1674</v>
      </c>
      <c r="E552" s="1337">
        <v>598</v>
      </c>
      <c r="F552" s="1337">
        <v>300</v>
      </c>
      <c r="G552" s="528"/>
      <c r="H552" s="1011">
        <f>SUM(I552:L552)</f>
        <v>9259.8</v>
      </c>
      <c r="I552" s="2772">
        <f t="shared" si="102"/>
        <v>2315</v>
      </c>
      <c r="J552" s="2773">
        <f t="shared" si="102"/>
        <v>2314.9</v>
      </c>
      <c r="K552" s="2773">
        <f t="shared" si="102"/>
        <v>2315</v>
      </c>
      <c r="L552" s="2774">
        <f t="shared" si="102"/>
        <v>2314.9</v>
      </c>
      <c r="M552" s="1070"/>
      <c r="N552" s="1070"/>
    </row>
    <row r="553" spans="1:14" ht="28.5" customHeight="1">
      <c r="A553" s="1330" t="s">
        <v>1472</v>
      </c>
      <c r="B553" s="1337">
        <v>968</v>
      </c>
      <c r="C553" s="1337">
        <v>1004</v>
      </c>
      <c r="D553" s="1337" t="s">
        <v>1674</v>
      </c>
      <c r="E553" s="1337">
        <v>598</v>
      </c>
      <c r="F553" s="1337">
        <v>313</v>
      </c>
      <c r="G553" s="1331"/>
      <c r="H553" s="1339">
        <f>H554</f>
        <v>9259.8</v>
      </c>
      <c r="I553" s="2775">
        <f t="shared" si="102"/>
        <v>2315</v>
      </c>
      <c r="J553" s="2175">
        <f t="shared" si="102"/>
        <v>2314.9</v>
      </c>
      <c r="K553" s="2175">
        <f t="shared" si="102"/>
        <v>2315</v>
      </c>
      <c r="L553" s="2301">
        <f t="shared" si="102"/>
        <v>2314.9</v>
      </c>
      <c r="M553" s="1070"/>
      <c r="N553" s="1070"/>
    </row>
    <row r="554" spans="1:14" ht="12.75">
      <c r="A554" s="513" t="s">
        <v>420</v>
      </c>
      <c r="B554" s="520">
        <v>968</v>
      </c>
      <c r="C554" s="520">
        <v>1004</v>
      </c>
      <c r="D554" s="520" t="s">
        <v>1674</v>
      </c>
      <c r="E554" s="520">
        <v>598</v>
      </c>
      <c r="F554" s="520">
        <v>313</v>
      </c>
      <c r="G554" s="526">
        <v>260</v>
      </c>
      <c r="H554" s="2739">
        <f>H555</f>
        <v>9259.8</v>
      </c>
      <c r="I554" s="2776">
        <f t="shared" si="102"/>
        <v>2315</v>
      </c>
      <c r="J554" s="2777">
        <f t="shared" si="102"/>
        <v>2314.9</v>
      </c>
      <c r="K554" s="2777">
        <f t="shared" si="102"/>
        <v>2315</v>
      </c>
      <c r="L554" s="2778">
        <f t="shared" si="102"/>
        <v>2314.9</v>
      </c>
      <c r="M554" s="1070"/>
      <c r="N554" s="1070"/>
    </row>
    <row r="555" spans="1:14" ht="12.75">
      <c r="A555" s="514" t="s">
        <v>421</v>
      </c>
      <c r="B555" s="521">
        <v>968</v>
      </c>
      <c r="C555" s="521">
        <v>1004</v>
      </c>
      <c r="D555" s="521" t="s">
        <v>1674</v>
      </c>
      <c r="E555" s="521">
        <v>598</v>
      </c>
      <c r="F555" s="521">
        <v>313</v>
      </c>
      <c r="G555" s="527">
        <v>262</v>
      </c>
      <c r="H555" s="1860">
        <f>SUM(I555:L555)</f>
        <v>9259.8</v>
      </c>
      <c r="I555" s="2779">
        <v>2315</v>
      </c>
      <c r="J555" s="2654">
        <v>2314.9</v>
      </c>
      <c r="K555" s="2654">
        <v>2315</v>
      </c>
      <c r="L555" s="2728">
        <v>2314.9</v>
      </c>
      <c r="M555" s="1070"/>
      <c r="N555" s="1070"/>
    </row>
    <row r="556" spans="1:14" ht="38.25" customHeight="1">
      <c r="A556" s="533" t="s">
        <v>1675</v>
      </c>
      <c r="B556" s="198">
        <v>968</v>
      </c>
      <c r="C556" s="198">
        <v>1004</v>
      </c>
      <c r="D556" s="198" t="s">
        <v>1676</v>
      </c>
      <c r="E556" s="198"/>
      <c r="F556" s="198"/>
      <c r="G556" s="528"/>
      <c r="H556" s="1011">
        <f>H558</f>
        <v>2507.8</v>
      </c>
      <c r="I556" s="2772">
        <f aca="true" t="shared" si="103" ref="I556:L557">I557</f>
        <v>626.9</v>
      </c>
      <c r="J556" s="2773">
        <f t="shared" si="103"/>
        <v>627</v>
      </c>
      <c r="K556" s="2773">
        <f t="shared" si="103"/>
        <v>626.9</v>
      </c>
      <c r="L556" s="2774">
        <f t="shared" si="103"/>
        <v>627</v>
      </c>
      <c r="M556" s="1070"/>
      <c r="N556" s="1070"/>
    </row>
    <row r="557" spans="1:14" ht="15.75" customHeight="1">
      <c r="A557" s="1330" t="s">
        <v>1515</v>
      </c>
      <c r="B557" s="1337">
        <v>968</v>
      </c>
      <c r="C557" s="1337">
        <v>1004</v>
      </c>
      <c r="D557" s="1337" t="s">
        <v>1676</v>
      </c>
      <c r="E557" s="1337">
        <v>598</v>
      </c>
      <c r="F557" s="1337">
        <v>300</v>
      </c>
      <c r="G557" s="528"/>
      <c r="H557" s="1011">
        <f>SUM(I557:L557)</f>
        <v>2507.8</v>
      </c>
      <c r="I557" s="2772">
        <f t="shared" si="103"/>
        <v>626.9</v>
      </c>
      <c r="J557" s="2773">
        <f t="shared" si="103"/>
        <v>627</v>
      </c>
      <c r="K557" s="2773">
        <f t="shared" si="103"/>
        <v>626.9</v>
      </c>
      <c r="L557" s="2774">
        <f t="shared" si="103"/>
        <v>627</v>
      </c>
      <c r="M557" s="1070"/>
      <c r="N557" s="1070"/>
    </row>
    <row r="558" spans="1:14" ht="14.25" customHeight="1">
      <c r="A558" s="1330" t="s">
        <v>1619</v>
      </c>
      <c r="B558" s="1337">
        <v>968</v>
      </c>
      <c r="C558" s="1337">
        <v>1004</v>
      </c>
      <c r="D558" s="1337" t="s">
        <v>1676</v>
      </c>
      <c r="E558" s="1337">
        <v>598</v>
      </c>
      <c r="F558" s="1337">
        <v>360</v>
      </c>
      <c r="G558" s="1331"/>
      <c r="H558" s="1339">
        <f>H559</f>
        <v>2507.8</v>
      </c>
      <c r="I558" s="2775">
        <f aca="true" t="shared" si="104" ref="I558:L559">I559</f>
        <v>626.9</v>
      </c>
      <c r="J558" s="2175">
        <f t="shared" si="104"/>
        <v>627</v>
      </c>
      <c r="K558" s="2175">
        <f t="shared" si="104"/>
        <v>626.9</v>
      </c>
      <c r="L558" s="2301">
        <f t="shared" si="104"/>
        <v>627</v>
      </c>
      <c r="M558" s="1070"/>
      <c r="N558" s="1070"/>
    </row>
    <row r="559" spans="1:14" ht="12.75">
      <c r="A559" s="511" t="s">
        <v>414</v>
      </c>
      <c r="B559" s="188">
        <v>968</v>
      </c>
      <c r="C559" s="188">
        <v>1004</v>
      </c>
      <c r="D559" s="188" t="s">
        <v>1676</v>
      </c>
      <c r="E559" s="188">
        <v>598</v>
      </c>
      <c r="F559" s="188">
        <v>360</v>
      </c>
      <c r="G559" s="525">
        <v>200</v>
      </c>
      <c r="H559" s="1862">
        <f>H560</f>
        <v>2507.8</v>
      </c>
      <c r="I559" s="1862">
        <f t="shared" si="104"/>
        <v>626.9</v>
      </c>
      <c r="J559" s="1861">
        <f t="shared" si="104"/>
        <v>627</v>
      </c>
      <c r="K559" s="1861">
        <f t="shared" si="104"/>
        <v>626.9</v>
      </c>
      <c r="L559" s="1861">
        <f t="shared" si="104"/>
        <v>627</v>
      </c>
      <c r="M559" s="1070"/>
      <c r="N559" s="1070"/>
    </row>
    <row r="560" spans="1:14" ht="12.75">
      <c r="A560" s="513" t="s">
        <v>415</v>
      </c>
      <c r="B560" s="520">
        <v>968</v>
      </c>
      <c r="C560" s="520">
        <v>1004</v>
      </c>
      <c r="D560" s="520" t="s">
        <v>1676</v>
      </c>
      <c r="E560" s="520">
        <v>598</v>
      </c>
      <c r="F560" s="520">
        <v>360</v>
      </c>
      <c r="G560" s="526">
        <v>220</v>
      </c>
      <c r="H560" s="2739">
        <f>H561</f>
        <v>2507.8</v>
      </c>
      <c r="I560" s="2739">
        <f>I561</f>
        <v>626.9</v>
      </c>
      <c r="J560" s="2740">
        <f>J561</f>
        <v>627</v>
      </c>
      <c r="K560" s="2740">
        <f>K561</f>
        <v>626.9</v>
      </c>
      <c r="L560" s="2740">
        <f>L561</f>
        <v>627</v>
      </c>
      <c r="M560" s="1070"/>
      <c r="N560" s="1070"/>
    </row>
    <row r="561" spans="1:14" ht="15" customHeight="1" thickBot="1">
      <c r="A561" s="791" t="s">
        <v>417</v>
      </c>
      <c r="B561" s="792">
        <v>968</v>
      </c>
      <c r="C561" s="792">
        <v>1004</v>
      </c>
      <c r="D561" s="792" t="s">
        <v>1676</v>
      </c>
      <c r="E561" s="792">
        <v>598</v>
      </c>
      <c r="F561" s="792">
        <v>360</v>
      </c>
      <c r="G561" s="793">
        <v>226</v>
      </c>
      <c r="H561" s="2671">
        <f>SUM(I561:L561)</f>
        <v>2507.8</v>
      </c>
      <c r="I561" s="2671">
        <v>626.9</v>
      </c>
      <c r="J561" s="2670">
        <v>627</v>
      </c>
      <c r="K561" s="2670">
        <v>626.9</v>
      </c>
      <c r="L561" s="2670">
        <v>627</v>
      </c>
      <c r="M561" s="1070"/>
      <c r="N561" s="1070"/>
    </row>
    <row r="562" spans="1:14" ht="26.25" customHeight="1" hidden="1" thickBot="1">
      <c r="A562" s="814" t="s">
        <v>1111</v>
      </c>
      <c r="B562" s="815">
        <v>917</v>
      </c>
      <c r="C562" s="816"/>
      <c r="D562" s="816"/>
      <c r="E562" s="816"/>
      <c r="F562" s="817"/>
      <c r="G562" s="817"/>
      <c r="H562" s="2722">
        <f aca="true" t="shared" si="105" ref="H562:L564">H563</f>
        <v>0</v>
      </c>
      <c r="I562" s="2722">
        <f t="shared" si="105"/>
        <v>0</v>
      </c>
      <c r="J562" s="2723">
        <f t="shared" si="105"/>
        <v>0</v>
      </c>
      <c r="K562" s="2723">
        <f t="shared" si="105"/>
        <v>0</v>
      </c>
      <c r="L562" s="2723">
        <f t="shared" si="105"/>
        <v>0</v>
      </c>
      <c r="M562" s="1070"/>
      <c r="N562" s="1070"/>
    </row>
    <row r="563" spans="1:14" ht="18" customHeight="1" hidden="1" thickBot="1">
      <c r="A563" s="974" t="s">
        <v>132</v>
      </c>
      <c r="B563" s="975">
        <v>968</v>
      </c>
      <c r="C563" s="975">
        <v>100</v>
      </c>
      <c r="D563" s="976"/>
      <c r="E563" s="976"/>
      <c r="F563" s="977"/>
      <c r="G563" s="977"/>
      <c r="H563" s="2724">
        <f t="shared" si="105"/>
        <v>0</v>
      </c>
      <c r="I563" s="2724">
        <f t="shared" si="105"/>
        <v>0</v>
      </c>
      <c r="J563" s="2725">
        <f t="shared" si="105"/>
        <v>0</v>
      </c>
      <c r="K563" s="2725">
        <f t="shared" si="105"/>
        <v>0</v>
      </c>
      <c r="L563" s="2725">
        <f t="shared" si="105"/>
        <v>0</v>
      </c>
      <c r="M563" s="1070"/>
      <c r="N563" s="1070"/>
    </row>
    <row r="564" spans="1:14" ht="15.75" customHeight="1" hidden="1">
      <c r="A564" s="828" t="s">
        <v>30</v>
      </c>
      <c r="B564" s="829">
        <v>917</v>
      </c>
      <c r="C564" s="829">
        <v>107</v>
      </c>
      <c r="D564" s="829"/>
      <c r="E564" s="829"/>
      <c r="F564" s="911"/>
      <c r="G564" s="911"/>
      <c r="H564" s="2726">
        <f t="shared" si="105"/>
        <v>0</v>
      </c>
      <c r="I564" s="2726">
        <f t="shared" si="105"/>
        <v>0</v>
      </c>
      <c r="J564" s="2727">
        <f t="shared" si="105"/>
        <v>0</v>
      </c>
      <c r="K564" s="2727">
        <f t="shared" si="105"/>
        <v>0</v>
      </c>
      <c r="L564" s="2727">
        <f t="shared" si="105"/>
        <v>0</v>
      </c>
      <c r="M564" s="1070"/>
      <c r="N564" s="1070"/>
    </row>
    <row r="565" spans="1:14" ht="17.25" customHeight="1" hidden="1">
      <c r="A565" s="533" t="s">
        <v>171</v>
      </c>
      <c r="B565" s="198">
        <v>917</v>
      </c>
      <c r="C565" s="198">
        <v>107</v>
      </c>
      <c r="D565" s="198" t="s">
        <v>172</v>
      </c>
      <c r="E565" s="198"/>
      <c r="F565" s="528"/>
      <c r="G565" s="528"/>
      <c r="H565" s="2682">
        <f>H568</f>
        <v>0</v>
      </c>
      <c r="I565" s="2682">
        <f>I568</f>
        <v>0</v>
      </c>
      <c r="J565" s="2681">
        <f>J568</f>
        <v>0</v>
      </c>
      <c r="K565" s="2681">
        <f>K568</f>
        <v>0</v>
      </c>
      <c r="L565" s="2681">
        <f>L568</f>
        <v>0</v>
      </c>
      <c r="M565" s="1070"/>
      <c r="N565" s="1070"/>
    </row>
    <row r="566" spans="1:14" ht="17.25" customHeight="1" hidden="1">
      <c r="A566" s="533" t="s">
        <v>503</v>
      </c>
      <c r="B566" s="188">
        <v>917</v>
      </c>
      <c r="C566" s="188">
        <v>107</v>
      </c>
      <c r="D566" s="188" t="s">
        <v>172</v>
      </c>
      <c r="E566" s="188">
        <v>500</v>
      </c>
      <c r="F566" s="525"/>
      <c r="G566" s="525"/>
      <c r="H566" s="2691">
        <f aca="true" t="shared" si="106" ref="H566:L567">H567</f>
        <v>0</v>
      </c>
      <c r="I566" s="2691">
        <f t="shared" si="106"/>
        <v>0</v>
      </c>
      <c r="J566" s="2690">
        <f t="shared" si="106"/>
        <v>0</v>
      </c>
      <c r="K566" s="2690">
        <f t="shared" si="106"/>
        <v>0</v>
      </c>
      <c r="L566" s="2690">
        <f t="shared" si="106"/>
        <v>0</v>
      </c>
      <c r="M566" s="1070"/>
      <c r="N566" s="1070"/>
    </row>
    <row r="567" spans="1:14" ht="13.5" hidden="1" thickBot="1">
      <c r="A567" s="511" t="s">
        <v>414</v>
      </c>
      <c r="B567" s="188">
        <v>917</v>
      </c>
      <c r="C567" s="188">
        <v>107</v>
      </c>
      <c r="D567" s="188" t="s">
        <v>172</v>
      </c>
      <c r="E567" s="188">
        <v>500</v>
      </c>
      <c r="F567" s="525"/>
      <c r="G567" s="525">
        <v>200</v>
      </c>
      <c r="H567" s="2691">
        <f t="shared" si="106"/>
        <v>0</v>
      </c>
      <c r="I567" s="2691">
        <f t="shared" si="106"/>
        <v>0</v>
      </c>
      <c r="J567" s="2690">
        <f t="shared" si="106"/>
        <v>0</v>
      </c>
      <c r="K567" s="2690">
        <f t="shared" si="106"/>
        <v>0</v>
      </c>
      <c r="L567" s="2690">
        <f t="shared" si="106"/>
        <v>0</v>
      </c>
      <c r="M567" s="1070"/>
      <c r="N567" s="1070"/>
    </row>
    <row r="568" spans="1:14" ht="13.5" hidden="1" thickBot="1">
      <c r="A568" s="912" t="s">
        <v>305</v>
      </c>
      <c r="B568" s="913">
        <v>917</v>
      </c>
      <c r="C568" s="913">
        <v>107</v>
      </c>
      <c r="D568" s="913" t="s">
        <v>172</v>
      </c>
      <c r="E568" s="913">
        <v>500</v>
      </c>
      <c r="F568" s="914"/>
      <c r="G568" s="914">
        <v>290</v>
      </c>
      <c r="H568" s="2711">
        <f aca="true" t="shared" si="107" ref="H568:H574">SUM(I568:L568)</f>
        <v>0</v>
      </c>
      <c r="I568" s="2711">
        <v>0</v>
      </c>
      <c r="J568" s="2710">
        <v>0</v>
      </c>
      <c r="K568" s="2710">
        <v>0</v>
      </c>
      <c r="L568" s="2710">
        <v>0</v>
      </c>
      <c r="M568" s="1070"/>
      <c r="N568" s="1070"/>
    </row>
    <row r="569" spans="1:14" ht="15.75" thickBot="1">
      <c r="A569" s="799" t="s">
        <v>1147</v>
      </c>
      <c r="B569" s="800">
        <v>968</v>
      </c>
      <c r="C569" s="800">
        <v>1100</v>
      </c>
      <c r="D569" s="800"/>
      <c r="E569" s="800"/>
      <c r="F569" s="801"/>
      <c r="G569" s="801"/>
      <c r="H569" s="2737">
        <f t="shared" si="107"/>
        <v>4092.7</v>
      </c>
      <c r="I569" s="2737">
        <f aca="true" t="shared" si="108" ref="I569:L571">I570</f>
        <v>1374.7</v>
      </c>
      <c r="J569" s="2737">
        <f t="shared" si="108"/>
        <v>1518.3</v>
      </c>
      <c r="K569" s="2737">
        <f t="shared" si="108"/>
        <v>380.1</v>
      </c>
      <c r="L569" s="2738">
        <f t="shared" si="108"/>
        <v>819.6</v>
      </c>
      <c r="M569" s="1070"/>
      <c r="N569" s="1070"/>
    </row>
    <row r="570" spans="1:14" ht="15">
      <c r="A570" s="795" t="s">
        <v>1148</v>
      </c>
      <c r="B570" s="796">
        <v>968</v>
      </c>
      <c r="C570" s="796">
        <v>1102</v>
      </c>
      <c r="D570" s="796"/>
      <c r="E570" s="796"/>
      <c r="F570" s="797"/>
      <c r="G570" s="797"/>
      <c r="H570" s="2734">
        <f t="shared" si="107"/>
        <v>4092.7</v>
      </c>
      <c r="I570" s="2734">
        <f>I571</f>
        <v>1374.7</v>
      </c>
      <c r="J570" s="2735">
        <f t="shared" si="108"/>
        <v>1518.3</v>
      </c>
      <c r="K570" s="2735">
        <f t="shared" si="108"/>
        <v>380.1</v>
      </c>
      <c r="L570" s="2735">
        <f t="shared" si="108"/>
        <v>819.6</v>
      </c>
      <c r="M570" s="1070"/>
      <c r="N570" s="1070"/>
    </row>
    <row r="571" spans="1:14" ht="57.75" customHeight="1">
      <c r="A571" s="533" t="s">
        <v>1661</v>
      </c>
      <c r="B571" s="198">
        <v>968</v>
      </c>
      <c r="C571" s="198">
        <v>1102</v>
      </c>
      <c r="D571" s="198" t="s">
        <v>1657</v>
      </c>
      <c r="E571" s="198"/>
      <c r="F571" s="528"/>
      <c r="G571" s="528"/>
      <c r="H571" s="1011">
        <f t="shared" si="107"/>
        <v>4092.7</v>
      </c>
      <c r="I571" s="1011">
        <f>I572</f>
        <v>1374.7</v>
      </c>
      <c r="J571" s="1011">
        <f t="shared" si="108"/>
        <v>1518.3</v>
      </c>
      <c r="K571" s="1011">
        <f t="shared" si="108"/>
        <v>380.1</v>
      </c>
      <c r="L571" s="884">
        <f t="shared" si="108"/>
        <v>819.6</v>
      </c>
      <c r="M571" s="1070"/>
      <c r="N571" s="1070"/>
    </row>
    <row r="572" spans="1:14" ht="12.75">
      <c r="A572" s="533" t="s">
        <v>1514</v>
      </c>
      <c r="B572" s="1337">
        <v>968</v>
      </c>
      <c r="C572" s="1337">
        <v>1102</v>
      </c>
      <c r="D572" s="1337" t="s">
        <v>1657</v>
      </c>
      <c r="E572" s="198"/>
      <c r="F572" s="1331">
        <v>200</v>
      </c>
      <c r="G572" s="528"/>
      <c r="H572" s="1011">
        <f>SUM(I572:L572)</f>
        <v>4092.7</v>
      </c>
      <c r="I572" s="1011">
        <f>I573</f>
        <v>1374.7</v>
      </c>
      <c r="J572" s="1011">
        <f>J573</f>
        <v>1518.3</v>
      </c>
      <c r="K572" s="1011">
        <f>K573</f>
        <v>380.1</v>
      </c>
      <c r="L572" s="884">
        <f>L573</f>
        <v>819.6</v>
      </c>
      <c r="M572" s="1070"/>
      <c r="N572" s="1070"/>
    </row>
    <row r="573" spans="1:14" ht="12.75">
      <c r="A573" s="1330" t="s">
        <v>1249</v>
      </c>
      <c r="B573" s="1337">
        <v>968</v>
      </c>
      <c r="C573" s="1337">
        <v>1102</v>
      </c>
      <c r="D573" s="1337" t="s">
        <v>1657</v>
      </c>
      <c r="E573" s="1337"/>
      <c r="F573" s="1331">
        <v>240</v>
      </c>
      <c r="G573" s="1331"/>
      <c r="H573" s="1339">
        <f t="shared" si="107"/>
        <v>4092.7</v>
      </c>
      <c r="I573" s="1339">
        <f>I574+I577</f>
        <v>1374.7</v>
      </c>
      <c r="J573" s="1339">
        <f>J574+J577</f>
        <v>1518.3</v>
      </c>
      <c r="K573" s="1339">
        <f>K574+K577</f>
        <v>380.1</v>
      </c>
      <c r="L573" s="1338">
        <f>L574+L577</f>
        <v>819.6</v>
      </c>
      <c r="M573" s="1070"/>
      <c r="N573" s="1070"/>
    </row>
    <row r="574" spans="1:14" ht="24" hidden="1">
      <c r="A574" s="1330" t="s">
        <v>1350</v>
      </c>
      <c r="B574" s="1337">
        <v>968</v>
      </c>
      <c r="C574" s="1337">
        <v>1102</v>
      </c>
      <c r="D574" s="1337" t="s">
        <v>1272</v>
      </c>
      <c r="E574" s="1337">
        <v>500</v>
      </c>
      <c r="F574" s="1331">
        <v>242</v>
      </c>
      <c r="G574" s="1331"/>
      <c r="H574" s="1339">
        <f t="shared" si="107"/>
        <v>0</v>
      </c>
      <c r="I574" s="1338">
        <f aca="true" t="shared" si="109" ref="I574:L575">I575</f>
        <v>0</v>
      </c>
      <c r="J574" s="1338">
        <f t="shared" si="109"/>
        <v>0</v>
      </c>
      <c r="K574" s="1338">
        <f t="shared" si="109"/>
        <v>0</v>
      </c>
      <c r="L574" s="1338">
        <f t="shared" si="109"/>
        <v>0</v>
      </c>
      <c r="M574" s="1070"/>
      <c r="N574" s="1070"/>
    </row>
    <row r="575" spans="1:14" ht="12.75" hidden="1">
      <c r="A575" s="511" t="s">
        <v>418</v>
      </c>
      <c r="B575" s="188">
        <v>968</v>
      </c>
      <c r="C575" s="188">
        <v>1102</v>
      </c>
      <c r="D575" s="188" t="s">
        <v>1272</v>
      </c>
      <c r="E575" s="188">
        <v>500</v>
      </c>
      <c r="F575" s="525">
        <v>242</v>
      </c>
      <c r="G575" s="525">
        <v>300</v>
      </c>
      <c r="H575" s="1862">
        <f>H576</f>
        <v>0</v>
      </c>
      <c r="I575" s="1861">
        <f t="shared" si="109"/>
        <v>0</v>
      </c>
      <c r="J575" s="1861">
        <f t="shared" si="109"/>
        <v>0</v>
      </c>
      <c r="K575" s="1861">
        <f t="shared" si="109"/>
        <v>0</v>
      </c>
      <c r="L575" s="1861">
        <f t="shared" si="109"/>
        <v>0</v>
      </c>
      <c r="M575" s="1070"/>
      <c r="N575" s="1070"/>
    </row>
    <row r="576" spans="1:14" ht="12.75" hidden="1">
      <c r="A576" s="513" t="s">
        <v>306</v>
      </c>
      <c r="B576" s="520">
        <v>968</v>
      </c>
      <c r="C576" s="792">
        <v>1102</v>
      </c>
      <c r="D576" s="792" t="s">
        <v>1272</v>
      </c>
      <c r="E576" s="792">
        <v>500</v>
      </c>
      <c r="F576" s="793">
        <v>242</v>
      </c>
      <c r="G576" s="793">
        <v>310</v>
      </c>
      <c r="H576" s="2739">
        <f>SUM(I576:L576)</f>
        <v>0</v>
      </c>
      <c r="I576" s="2739">
        <v>0</v>
      </c>
      <c r="J576" s="1862">
        <f>220-220</f>
        <v>0</v>
      </c>
      <c r="K576" s="1861">
        <v>0</v>
      </c>
      <c r="L576" s="1861">
        <v>0</v>
      </c>
      <c r="M576" s="1070"/>
      <c r="N576" s="1070"/>
    </row>
    <row r="577" spans="1:14" ht="12.75">
      <c r="A577" s="1330" t="s">
        <v>1332</v>
      </c>
      <c r="B577" s="1337">
        <v>968</v>
      </c>
      <c r="C577" s="1337">
        <v>1102</v>
      </c>
      <c r="D577" s="1337" t="s">
        <v>1657</v>
      </c>
      <c r="E577" s="1337">
        <v>500</v>
      </c>
      <c r="F577" s="1331">
        <v>244</v>
      </c>
      <c r="G577" s="1331"/>
      <c r="H577" s="1339">
        <f>H578+H581</f>
        <v>4092.7</v>
      </c>
      <c r="I577" s="1338">
        <f>I578+I581</f>
        <v>1374.7</v>
      </c>
      <c r="J577" s="1338">
        <f>J578+J581</f>
        <v>1518.3</v>
      </c>
      <c r="K577" s="1338">
        <f>K578+K581</f>
        <v>380.1</v>
      </c>
      <c r="L577" s="1338">
        <f>L578+L581</f>
        <v>819.6</v>
      </c>
      <c r="M577" s="1070"/>
      <c r="N577" s="1070"/>
    </row>
    <row r="578" spans="1:14" ht="12.75">
      <c r="A578" s="511" t="s">
        <v>414</v>
      </c>
      <c r="B578" s="188">
        <v>968</v>
      </c>
      <c r="C578" s="188">
        <v>1102</v>
      </c>
      <c r="D578" s="188" t="s">
        <v>1657</v>
      </c>
      <c r="E578" s="188">
        <v>500</v>
      </c>
      <c r="F578" s="525">
        <v>244</v>
      </c>
      <c r="G578" s="525">
        <v>200</v>
      </c>
      <c r="H578" s="1862">
        <f>H579+H580</f>
        <v>4092.7</v>
      </c>
      <c r="I578" s="1861">
        <f>I579+I580</f>
        <v>1374.7</v>
      </c>
      <c r="J578" s="1861">
        <f>J579+J580</f>
        <v>1518.3</v>
      </c>
      <c r="K578" s="1861">
        <f>K579+K580</f>
        <v>380.1</v>
      </c>
      <c r="L578" s="1861">
        <f>L579+L580</f>
        <v>819.6</v>
      </c>
      <c r="M578" s="1070"/>
      <c r="N578" s="1070"/>
    </row>
    <row r="579" spans="1:14" ht="12.75">
      <c r="A579" s="791" t="s">
        <v>417</v>
      </c>
      <c r="B579" s="792">
        <v>968</v>
      </c>
      <c r="C579" s="792">
        <v>1102</v>
      </c>
      <c r="D579" s="792" t="s">
        <v>1657</v>
      </c>
      <c r="E579" s="792">
        <v>500</v>
      </c>
      <c r="F579" s="793">
        <v>244</v>
      </c>
      <c r="G579" s="793">
        <v>226</v>
      </c>
      <c r="H579" s="2671">
        <f>SUM(I579:L579)</f>
        <v>3769.7</v>
      </c>
      <c r="I579" s="2671">
        <v>1299.7</v>
      </c>
      <c r="J579" s="2670">
        <v>1443.3</v>
      </c>
      <c r="K579" s="2670">
        <v>380.1</v>
      </c>
      <c r="L579" s="2670">
        <v>646.6</v>
      </c>
      <c r="M579" s="1070"/>
      <c r="N579" s="1070"/>
    </row>
    <row r="580" spans="1:14" ht="13.5" thickBot="1">
      <c r="A580" s="513" t="s">
        <v>305</v>
      </c>
      <c r="B580" s="520">
        <v>968</v>
      </c>
      <c r="C580" s="520">
        <v>1102</v>
      </c>
      <c r="D580" s="520" t="s">
        <v>1657</v>
      </c>
      <c r="E580" s="520">
        <v>500</v>
      </c>
      <c r="F580" s="526">
        <v>244</v>
      </c>
      <c r="G580" s="526">
        <v>290</v>
      </c>
      <c r="H580" s="2739">
        <f>SUM(I580:L580)</f>
        <v>323</v>
      </c>
      <c r="I580" s="2739">
        <v>75</v>
      </c>
      <c r="J580" s="2740">
        <v>75</v>
      </c>
      <c r="K580" s="2740">
        <v>0</v>
      </c>
      <c r="L580" s="2740">
        <v>173</v>
      </c>
      <c r="M580" s="1070"/>
      <c r="N580" s="1070"/>
    </row>
    <row r="581" spans="1:14" ht="13.5" hidden="1" thickBot="1">
      <c r="A581" s="511" t="s">
        <v>418</v>
      </c>
      <c r="B581" s="188">
        <v>968</v>
      </c>
      <c r="C581" s="188">
        <v>1102</v>
      </c>
      <c r="D581" s="188" t="s">
        <v>1272</v>
      </c>
      <c r="E581" s="188">
        <v>500</v>
      </c>
      <c r="F581" s="525">
        <v>244</v>
      </c>
      <c r="G581" s="525">
        <v>300</v>
      </c>
      <c r="H581" s="2691">
        <f>H582</f>
        <v>0</v>
      </c>
      <c r="I581" s="2690">
        <f>I582</f>
        <v>0</v>
      </c>
      <c r="J581" s="2690">
        <f>J582</f>
        <v>0</v>
      </c>
      <c r="K581" s="2690">
        <f>K582</f>
        <v>0</v>
      </c>
      <c r="L581" s="2690">
        <f>L582</f>
        <v>0</v>
      </c>
      <c r="M581" s="1070"/>
      <c r="N581" s="1070"/>
    </row>
    <row r="582" spans="1:14" ht="13.5" hidden="1" thickBot="1">
      <c r="A582" s="513" t="s">
        <v>306</v>
      </c>
      <c r="B582" s="520">
        <v>968</v>
      </c>
      <c r="C582" s="792">
        <v>1102</v>
      </c>
      <c r="D582" s="792" t="s">
        <v>1272</v>
      </c>
      <c r="E582" s="792">
        <v>500</v>
      </c>
      <c r="F582" s="793">
        <v>244</v>
      </c>
      <c r="G582" s="793">
        <v>310</v>
      </c>
      <c r="H582" s="2689">
        <f aca="true" t="shared" si="110" ref="H582:H587">SUM(I582:L582)</f>
        <v>0</v>
      </c>
      <c r="I582" s="2689">
        <v>0</v>
      </c>
      <c r="J582" s="2691">
        <v>0</v>
      </c>
      <c r="K582" s="2690">
        <v>0</v>
      </c>
      <c r="L582" s="2690">
        <v>0</v>
      </c>
      <c r="M582" s="1070"/>
      <c r="N582" s="1070"/>
    </row>
    <row r="583" spans="1:14" ht="15.75" thickBot="1">
      <c r="A583" s="799" t="s">
        <v>1149</v>
      </c>
      <c r="B583" s="800">
        <v>968</v>
      </c>
      <c r="C583" s="800">
        <v>1200</v>
      </c>
      <c r="D583" s="800"/>
      <c r="E583" s="800"/>
      <c r="F583" s="801"/>
      <c r="G583" s="801"/>
      <c r="H583" s="2737">
        <f t="shared" si="110"/>
        <v>1800</v>
      </c>
      <c r="I583" s="2737">
        <f>I584</f>
        <v>791.5</v>
      </c>
      <c r="J583" s="2738">
        <f>J584</f>
        <v>465.5</v>
      </c>
      <c r="K583" s="2738">
        <f>K584</f>
        <v>149.5</v>
      </c>
      <c r="L583" s="2738">
        <f>L584</f>
        <v>393.5</v>
      </c>
      <c r="M583" s="1070"/>
      <c r="N583" s="1070"/>
    </row>
    <row r="584" spans="1:14" ht="15">
      <c r="A584" s="534" t="s">
        <v>875</v>
      </c>
      <c r="B584" s="519">
        <v>968</v>
      </c>
      <c r="C584" s="519">
        <v>1202</v>
      </c>
      <c r="D584" s="519"/>
      <c r="E584" s="519"/>
      <c r="F584" s="524"/>
      <c r="G584" s="524"/>
      <c r="H584" s="2766">
        <f t="shared" si="110"/>
        <v>1800</v>
      </c>
      <c r="I584" s="2766">
        <f aca="true" t="shared" si="111" ref="H584:L588">I585</f>
        <v>791.5</v>
      </c>
      <c r="J584" s="2767">
        <f t="shared" si="111"/>
        <v>465.5</v>
      </c>
      <c r="K584" s="2767">
        <f t="shared" si="111"/>
        <v>149.5</v>
      </c>
      <c r="L584" s="2767">
        <f t="shared" si="111"/>
        <v>393.5</v>
      </c>
      <c r="M584" s="1070"/>
      <c r="N584" s="1070"/>
    </row>
    <row r="585" spans="1:14" ht="15.75" customHeight="1">
      <c r="A585" s="533" t="s">
        <v>1293</v>
      </c>
      <c r="B585" s="198">
        <v>968</v>
      </c>
      <c r="C585" s="198">
        <v>1202</v>
      </c>
      <c r="D585" s="198" t="s">
        <v>879</v>
      </c>
      <c r="E585" s="198"/>
      <c r="F585" s="528"/>
      <c r="G585" s="528"/>
      <c r="H585" s="1011">
        <f t="shared" si="110"/>
        <v>1800</v>
      </c>
      <c r="I585" s="1011">
        <f>I586</f>
        <v>791.5</v>
      </c>
      <c r="J585" s="1011">
        <f t="shared" si="111"/>
        <v>465.5</v>
      </c>
      <c r="K585" s="1011">
        <f t="shared" si="111"/>
        <v>149.5</v>
      </c>
      <c r="L585" s="884">
        <f t="shared" si="111"/>
        <v>393.5</v>
      </c>
      <c r="M585" s="1070"/>
      <c r="N585" s="1070"/>
    </row>
    <row r="586" spans="1:14" ht="12.75">
      <c r="A586" s="533" t="s">
        <v>1514</v>
      </c>
      <c r="B586" s="1337">
        <v>968</v>
      </c>
      <c r="C586" s="1337">
        <v>1202</v>
      </c>
      <c r="D586" s="1337" t="s">
        <v>879</v>
      </c>
      <c r="E586" s="1337">
        <v>500</v>
      </c>
      <c r="F586" s="1331">
        <v>200</v>
      </c>
      <c r="G586" s="528"/>
      <c r="H586" s="1011">
        <f t="shared" si="110"/>
        <v>1800</v>
      </c>
      <c r="I586" s="1011">
        <f>I587</f>
        <v>791.5</v>
      </c>
      <c r="J586" s="1011">
        <f>J587</f>
        <v>465.5</v>
      </c>
      <c r="K586" s="1011">
        <f>K587</f>
        <v>149.5</v>
      </c>
      <c r="L586" s="884">
        <f>L587</f>
        <v>393.5</v>
      </c>
      <c r="M586" s="1070"/>
      <c r="N586" s="1070"/>
    </row>
    <row r="587" spans="1:14" ht="12.75">
      <c r="A587" s="1330" t="s">
        <v>1332</v>
      </c>
      <c r="B587" s="1337">
        <v>968</v>
      </c>
      <c r="C587" s="1337">
        <v>1202</v>
      </c>
      <c r="D587" s="1337" t="s">
        <v>879</v>
      </c>
      <c r="E587" s="1337">
        <v>500</v>
      </c>
      <c r="F587" s="1331">
        <v>244</v>
      </c>
      <c r="G587" s="1331"/>
      <c r="H587" s="1339">
        <f t="shared" si="110"/>
        <v>1800</v>
      </c>
      <c r="I587" s="1339">
        <f>I588+I590</f>
        <v>791.5</v>
      </c>
      <c r="J587" s="1339">
        <f>J588+J590</f>
        <v>465.5</v>
      </c>
      <c r="K587" s="1339">
        <f>K588+K590</f>
        <v>149.5</v>
      </c>
      <c r="L587" s="1338">
        <f>L588+L590</f>
        <v>393.5</v>
      </c>
      <c r="M587" s="1070"/>
      <c r="N587" s="1070"/>
    </row>
    <row r="588" spans="1:14" ht="13.5" thickBot="1">
      <c r="A588" s="511" t="s">
        <v>414</v>
      </c>
      <c r="B588" s="188">
        <v>968</v>
      </c>
      <c r="C588" s="188">
        <v>1202</v>
      </c>
      <c r="D588" s="188" t="s">
        <v>879</v>
      </c>
      <c r="E588" s="188">
        <v>500</v>
      </c>
      <c r="F588" s="525">
        <v>244</v>
      </c>
      <c r="G588" s="525">
        <v>200</v>
      </c>
      <c r="H588" s="1862">
        <f t="shared" si="111"/>
        <v>1800</v>
      </c>
      <c r="I588" s="1862">
        <f t="shared" si="111"/>
        <v>791.5</v>
      </c>
      <c r="J588" s="1861">
        <f t="shared" si="111"/>
        <v>465.5</v>
      </c>
      <c r="K588" s="1861">
        <f t="shared" si="111"/>
        <v>149.5</v>
      </c>
      <c r="L588" s="2768">
        <f t="shared" si="111"/>
        <v>393.5</v>
      </c>
      <c r="M588" s="1070"/>
      <c r="N588" s="1070"/>
    </row>
    <row r="589" spans="1:14" ht="13.5" thickBot="1">
      <c r="A589" s="1088" t="s">
        <v>417</v>
      </c>
      <c r="B589" s="1089">
        <v>968</v>
      </c>
      <c r="C589" s="1089">
        <v>1202</v>
      </c>
      <c r="D589" s="1089" t="s">
        <v>879</v>
      </c>
      <c r="E589" s="1089">
        <v>500</v>
      </c>
      <c r="F589" s="1090">
        <v>244</v>
      </c>
      <c r="G589" s="1090">
        <v>226</v>
      </c>
      <c r="H589" s="2731">
        <f>SUM(I589:L589)</f>
        <v>1800</v>
      </c>
      <c r="I589" s="2731">
        <v>791.5</v>
      </c>
      <c r="J589" s="2736">
        <v>465.5</v>
      </c>
      <c r="K589" s="2736">
        <v>149.5</v>
      </c>
      <c r="L589" s="2769">
        <v>393.5</v>
      </c>
      <c r="M589" s="1070"/>
      <c r="N589" s="1070"/>
    </row>
    <row r="590" spans="1:14" ht="12.75" hidden="1">
      <c r="A590" s="2295" t="s">
        <v>418</v>
      </c>
      <c r="B590" s="2294">
        <v>968</v>
      </c>
      <c r="C590" s="2294">
        <v>1202</v>
      </c>
      <c r="D590" s="2294" t="s">
        <v>879</v>
      </c>
      <c r="E590" s="2294">
        <v>500</v>
      </c>
      <c r="F590" s="2296">
        <v>244</v>
      </c>
      <c r="G590" s="2296">
        <v>300</v>
      </c>
      <c r="H590" s="2297">
        <f>SUM(I590:L590)</f>
        <v>0</v>
      </c>
      <c r="I590" s="2298">
        <f>I591</f>
        <v>0</v>
      </c>
      <c r="J590" s="2298">
        <f>J591</f>
        <v>0</v>
      </c>
      <c r="K590" s="2298">
        <f>K591</f>
        <v>0</v>
      </c>
      <c r="L590" s="2299">
        <f>L591</f>
        <v>0</v>
      </c>
      <c r="M590" s="1070"/>
      <c r="N590" s="1070"/>
    </row>
    <row r="591" spans="1:14" ht="13.5" hidden="1" thickBot="1">
      <c r="A591" s="514" t="s">
        <v>307</v>
      </c>
      <c r="B591" s="792">
        <v>968</v>
      </c>
      <c r="C591" s="792">
        <v>1202</v>
      </c>
      <c r="D591" s="792" t="s">
        <v>879</v>
      </c>
      <c r="E591" s="792">
        <v>500</v>
      </c>
      <c r="F591" s="793">
        <v>244</v>
      </c>
      <c r="G591" s="527">
        <v>340</v>
      </c>
      <c r="H591" s="1865">
        <f>SUM(I591:L591)</f>
        <v>0</v>
      </c>
      <c r="I591" s="1866">
        <v>0</v>
      </c>
      <c r="J591" s="1866">
        <v>0</v>
      </c>
      <c r="K591" s="1866">
        <v>0</v>
      </c>
      <c r="L591" s="1867">
        <v>0</v>
      </c>
      <c r="M591" s="1070"/>
      <c r="N591" s="1070"/>
    </row>
    <row r="592" spans="1:14" ht="16.5" thickBot="1">
      <c r="A592" s="916" t="s">
        <v>381</v>
      </c>
      <c r="B592" s="812"/>
      <c r="C592" s="812"/>
      <c r="D592" s="812"/>
      <c r="E592" s="812"/>
      <c r="F592" s="813"/>
      <c r="G592" s="1039"/>
      <c r="H592" s="824">
        <f>SUM(I592:L592)</f>
        <v>121500</v>
      </c>
      <c r="I592" s="824">
        <f>I148</f>
        <v>19366.087000000003</v>
      </c>
      <c r="J592" s="824">
        <f>J148</f>
        <v>44630.68800000001</v>
      </c>
      <c r="K592" s="824">
        <f>K148</f>
        <v>38312.405</v>
      </c>
      <c r="L592" s="824">
        <f>L148</f>
        <v>19190.819999999996</v>
      </c>
      <c r="M592" s="1070"/>
      <c r="N592" s="1070"/>
    </row>
    <row r="593" spans="1:13" ht="12.75">
      <c r="A593" t="s">
        <v>422</v>
      </c>
      <c r="I593" s="2997" t="s">
        <v>1648</v>
      </c>
      <c r="J593" s="2997"/>
      <c r="K593" s="2997"/>
      <c r="M593" s="1070"/>
    </row>
    <row r="594" ht="12.75">
      <c r="M594" s="1070"/>
    </row>
    <row r="595" spans="1:13" ht="12.75">
      <c r="A595" s="3060" t="s">
        <v>423</v>
      </c>
      <c r="B595" s="3060"/>
      <c r="I595" s="2997" t="s">
        <v>1588</v>
      </c>
      <c r="J595" s="2997"/>
      <c r="K595" s="2997"/>
      <c r="M595" s="1070"/>
    </row>
    <row r="596" spans="1:13" ht="13.5" thickBot="1">
      <c r="A596" s="40"/>
      <c r="B596" s="40"/>
      <c r="C596" s="40"/>
      <c r="D596" s="40"/>
      <c r="E596" s="40"/>
      <c r="F596" s="40"/>
      <c r="G596" s="40"/>
      <c r="M596" s="1070"/>
    </row>
    <row r="597" spans="1:13" ht="16.5" thickBot="1">
      <c r="A597" s="916" t="s">
        <v>633</v>
      </c>
      <c r="B597" s="3061"/>
      <c r="C597" s="3062"/>
      <c r="D597" s="915"/>
      <c r="E597" s="3061"/>
      <c r="F597" s="3063"/>
      <c r="G597" s="3064"/>
      <c r="H597" s="1040">
        <f>H592+H109+H30</f>
        <v>125000</v>
      </c>
      <c r="I597" s="1040">
        <f>I592+I109+I30</f>
        <v>20232.421000000002</v>
      </c>
      <c r="J597" s="1040">
        <f>J592+J109+J30</f>
        <v>45587.87900000001</v>
      </c>
      <c r="K597" s="1040">
        <f>K592+K109+K30</f>
        <v>39175.537</v>
      </c>
      <c r="L597" s="1040">
        <f>L592+L109+L30</f>
        <v>20004.162999999997</v>
      </c>
      <c r="M597" s="1070"/>
    </row>
    <row r="599" spans="9:11" ht="12.75">
      <c r="I599" s="2997"/>
      <c r="J599" s="2997"/>
      <c r="K599" s="2997"/>
    </row>
    <row r="601" spans="1:11" ht="12.75">
      <c r="A601" s="3060"/>
      <c r="B601" s="3060"/>
      <c r="I601" s="2997"/>
      <c r="J601" s="2997"/>
      <c r="K601" s="2997"/>
    </row>
  </sheetData>
  <sheetProtection/>
  <mergeCells count="68">
    <mergeCell ref="D1:L1"/>
    <mergeCell ref="D2:L2"/>
    <mergeCell ref="D132:L132"/>
    <mergeCell ref="D131:L131"/>
    <mergeCell ref="D114:L114"/>
    <mergeCell ref="D116:L116"/>
    <mergeCell ref="D118:L118"/>
    <mergeCell ref="A3:L3"/>
    <mergeCell ref="A4:L4"/>
    <mergeCell ref="I32:K32"/>
    <mergeCell ref="A33:B33"/>
    <mergeCell ref="I33:K33"/>
    <mergeCell ref="D121:L121"/>
    <mergeCell ref="D119:L119"/>
    <mergeCell ref="D37:L37"/>
    <mergeCell ref="D40:L40"/>
    <mergeCell ref="A49:L49"/>
    <mergeCell ref="D52:L52"/>
    <mergeCell ref="A111:B111"/>
    <mergeCell ref="D45:L45"/>
    <mergeCell ref="I111:K111"/>
    <mergeCell ref="I110:K110"/>
    <mergeCell ref="D123:L123"/>
    <mergeCell ref="D124:L124"/>
    <mergeCell ref="D34:L34"/>
    <mergeCell ref="D35:L35"/>
    <mergeCell ref="A48:L48"/>
    <mergeCell ref="D117:L117"/>
    <mergeCell ref="D115:L115"/>
    <mergeCell ref="D51:L51"/>
    <mergeCell ref="A54:L54"/>
    <mergeCell ref="D53:L53"/>
    <mergeCell ref="D42:L42"/>
    <mergeCell ref="D38:L38"/>
    <mergeCell ref="D50:L50"/>
    <mergeCell ref="D43:L43"/>
    <mergeCell ref="D44:L44"/>
    <mergeCell ref="D39:L39"/>
    <mergeCell ref="D41:L41"/>
    <mergeCell ref="D46:L46"/>
    <mergeCell ref="D130:L130"/>
    <mergeCell ref="D36:L36"/>
    <mergeCell ref="I595:K595"/>
    <mergeCell ref="A133:L133"/>
    <mergeCell ref="D120:L120"/>
    <mergeCell ref="D122:L122"/>
    <mergeCell ref="A134:L134"/>
    <mergeCell ref="D143:L143"/>
    <mergeCell ref="A145:L145"/>
    <mergeCell ref="D139:L139"/>
    <mergeCell ref="A601:B601"/>
    <mergeCell ref="I599:K599"/>
    <mergeCell ref="I601:K601"/>
    <mergeCell ref="B597:C597"/>
    <mergeCell ref="E597:G597"/>
    <mergeCell ref="D140:L140"/>
    <mergeCell ref="D144:L144"/>
    <mergeCell ref="A595:B595"/>
    <mergeCell ref="D125:L125"/>
    <mergeCell ref="D141:L141"/>
    <mergeCell ref="I593:K593"/>
    <mergeCell ref="D142:L142"/>
    <mergeCell ref="D136:L136"/>
    <mergeCell ref="D138:L138"/>
    <mergeCell ref="D137:L137"/>
    <mergeCell ref="D135:L135"/>
    <mergeCell ref="D128:L128"/>
    <mergeCell ref="D129:L129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2"/>
  <sheetViews>
    <sheetView zoomScale="71" zoomScaleNormal="71" zoomScalePageLayoutView="0" workbookViewId="0" topLeftCell="A119">
      <selection activeCell="H54" sqref="H54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53.375" style="0" customWidth="1"/>
    <col min="4" max="4" width="11.375" style="0" customWidth="1"/>
    <col min="5" max="5" width="11.625" style="0" customWidth="1"/>
    <col min="6" max="6" width="11.125" style="0" customWidth="1"/>
    <col min="7" max="7" width="10.25390625" style="0" customWidth="1"/>
    <col min="8" max="8" width="10.75390625" style="0" customWidth="1"/>
    <col min="9" max="9" width="10.625" style="0" bestFit="1" customWidth="1"/>
  </cols>
  <sheetData>
    <row r="1" spans="3:8" ht="12.75">
      <c r="C1" s="2998" t="s">
        <v>229</v>
      </c>
      <c r="D1" s="2998"/>
      <c r="E1" s="2998"/>
      <c r="F1" s="2998"/>
      <c r="G1" s="2998"/>
      <c r="H1" s="2998"/>
    </row>
    <row r="2" spans="3:8" ht="12.75">
      <c r="C2" s="3074" t="str">
        <f>'Бюд.р.'!D115</f>
        <v>№ 02-03-01 от 09.01.2015</v>
      </c>
      <c r="D2" s="2998"/>
      <c r="E2" s="2998"/>
      <c r="F2" s="2998"/>
      <c r="G2" s="2998"/>
      <c r="H2" s="2998"/>
    </row>
    <row r="3" spans="3:8" ht="12.75" hidden="1">
      <c r="C3" s="3074" t="str">
        <f>'Бюд.р.'!D117</f>
        <v>№ 02-03-03 от 19.02.2014</v>
      </c>
      <c r="D3" s="2998"/>
      <c r="E3" s="2998"/>
      <c r="F3" s="2998"/>
      <c r="G3" s="2998"/>
      <c r="H3" s="2998"/>
    </row>
    <row r="4" spans="3:8" ht="12.75" hidden="1">
      <c r="C4" s="3074" t="str">
        <f>'Бюд.р.'!D118</f>
        <v>№ 02-03-04 от 28.02.2014</v>
      </c>
      <c r="D4" s="2998"/>
      <c r="E4" s="2998"/>
      <c r="F4" s="2998"/>
      <c r="G4" s="2998"/>
      <c r="H4" s="2998"/>
    </row>
    <row r="5" spans="3:8" ht="12.75" customHeight="1" hidden="1">
      <c r="C5" s="3074" t="str">
        <f>'Бюд.р.'!D119</f>
        <v>№ 02-03-05 от 12.03.2014</v>
      </c>
      <c r="D5" s="2998"/>
      <c r="E5" s="2998"/>
      <c r="F5" s="2998"/>
      <c r="G5" s="2998"/>
      <c r="H5" s="2998"/>
    </row>
    <row r="6" spans="3:8" ht="12.75" customHeight="1" hidden="1">
      <c r="C6" s="3074" t="str">
        <f>'Бюд.р.'!D120</f>
        <v>№ 02-03-06 от 27.03.2014</v>
      </c>
      <c r="D6" s="2998"/>
      <c r="E6" s="2998"/>
      <c r="F6" s="2998"/>
      <c r="G6" s="2998"/>
      <c r="H6" s="2998"/>
    </row>
    <row r="7" spans="3:8" ht="12.75" customHeight="1" hidden="1">
      <c r="C7" s="3074" t="str">
        <f>'Бюд.р.'!D121</f>
        <v>№ 02-03-07 от 23.04.2014</v>
      </c>
      <c r="D7" s="2998"/>
      <c r="E7" s="2998"/>
      <c r="F7" s="2998"/>
      <c r="G7" s="2998"/>
      <c r="H7" s="2998"/>
    </row>
    <row r="8" spans="3:8" ht="12.75" customHeight="1" hidden="1">
      <c r="C8" s="3074" t="str">
        <f>'Бюд.р.'!D122</f>
        <v>№ 02-03-08 от 14.05.2014</v>
      </c>
      <c r="D8" s="2998"/>
      <c r="E8" s="2998"/>
      <c r="F8" s="2998"/>
      <c r="G8" s="2998"/>
      <c r="H8" s="2998"/>
    </row>
    <row r="9" spans="3:8" ht="12.75" customHeight="1" hidden="1">
      <c r="C9" s="3074" t="str">
        <f>'Бюд.р.'!D123</f>
        <v>№ 02-03-09 от 23.06.2014</v>
      </c>
      <c r="D9" s="2998"/>
      <c r="E9" s="2998"/>
      <c r="F9" s="2998"/>
      <c r="G9" s="2998"/>
      <c r="H9" s="2998"/>
    </row>
    <row r="10" spans="3:8" ht="12.75" customHeight="1" hidden="1">
      <c r="C10" s="3074" t="str">
        <f>'Бюд.р.'!D124</f>
        <v>№ 02-03-10 от 27.06.2014</v>
      </c>
      <c r="D10" s="2998"/>
      <c r="E10" s="2998"/>
      <c r="F10" s="2998"/>
      <c r="G10" s="2998"/>
      <c r="H10" s="2998"/>
    </row>
    <row r="11" spans="3:8" ht="12.75" customHeight="1" hidden="1">
      <c r="C11" s="3074"/>
      <c r="D11" s="2998"/>
      <c r="E11" s="2998"/>
      <c r="F11" s="2998"/>
      <c r="G11" s="2998"/>
      <c r="H11" s="2998"/>
    </row>
    <row r="12" spans="3:8" ht="12.75" customHeight="1" hidden="1">
      <c r="C12" s="3074"/>
      <c r="D12" s="2998"/>
      <c r="E12" s="2998"/>
      <c r="F12" s="2998"/>
      <c r="G12" s="2998"/>
      <c r="H12" s="2998"/>
    </row>
    <row r="13" spans="3:8" ht="12.75" customHeight="1" hidden="1">
      <c r="C13" s="3074"/>
      <c r="D13" s="2998"/>
      <c r="E13" s="2998"/>
      <c r="F13" s="2998"/>
      <c r="G13" s="2998"/>
      <c r="H13" s="2998"/>
    </row>
    <row r="14" spans="3:8" ht="12.75" customHeight="1" hidden="1">
      <c r="C14" s="3074"/>
      <c r="D14" s="2998"/>
      <c r="E14" s="2998"/>
      <c r="F14" s="2998"/>
      <c r="G14" s="2998"/>
      <c r="H14" s="2998"/>
    </row>
    <row r="15" spans="3:8" ht="12.75" hidden="1">
      <c r="C15" s="3074"/>
      <c r="D15" s="2998"/>
      <c r="E15" s="2998"/>
      <c r="F15" s="2998"/>
      <c r="G15" s="2998"/>
      <c r="H15" s="2998"/>
    </row>
    <row r="16" spans="3:8" ht="12.75" hidden="1">
      <c r="C16" s="3074"/>
      <c r="D16" s="2998"/>
      <c r="E16" s="2998"/>
      <c r="F16" s="2998"/>
      <c r="G16" s="2998"/>
      <c r="H16" s="2998"/>
    </row>
    <row r="17" spans="3:8" ht="12.75" hidden="1">
      <c r="C17" s="3074"/>
      <c r="D17" s="2998"/>
      <c r="E17" s="2998"/>
      <c r="F17" s="2998"/>
      <c r="G17" s="2998"/>
      <c r="H17" s="2998"/>
    </row>
    <row r="18" spans="3:8" ht="12.75" hidden="1">
      <c r="C18" s="3074"/>
      <c r="D18" s="3074"/>
      <c r="E18" s="3074"/>
      <c r="F18" s="3074"/>
      <c r="G18" s="3074"/>
      <c r="H18" s="3074"/>
    </row>
    <row r="19" spans="3:8" ht="12.75" hidden="1">
      <c r="C19" s="3074"/>
      <c r="D19" s="3074"/>
      <c r="E19" s="3074"/>
      <c r="F19" s="3074"/>
      <c r="G19" s="3074"/>
      <c r="H19" s="3074"/>
    </row>
    <row r="20" spans="3:8" ht="12.75" hidden="1">
      <c r="C20" s="3074"/>
      <c r="D20" s="3074"/>
      <c r="E20" s="3074"/>
      <c r="F20" s="3074"/>
      <c r="G20" s="3074"/>
      <c r="H20" s="3074"/>
    </row>
    <row r="21" spans="3:8" ht="12.75" hidden="1">
      <c r="C21" s="3074"/>
      <c r="D21" s="3074"/>
      <c r="E21" s="3074"/>
      <c r="F21" s="3074"/>
      <c r="G21" s="3074"/>
      <c r="H21" s="3074"/>
    </row>
    <row r="22" spans="3:8" ht="12.75" hidden="1">
      <c r="C22" s="3074"/>
      <c r="D22" s="3074"/>
      <c r="E22" s="3074"/>
      <c r="F22" s="3074"/>
      <c r="G22" s="3074"/>
      <c r="H22" s="3074"/>
    </row>
    <row r="23" spans="3:8" ht="12.75" hidden="1">
      <c r="C23" s="3074"/>
      <c r="D23" s="3074"/>
      <c r="E23" s="3074"/>
      <c r="F23" s="3074"/>
      <c r="G23" s="3074"/>
      <c r="H23" s="3074"/>
    </row>
    <row r="24" spans="3:8" ht="12.75" hidden="1">
      <c r="C24" s="3074"/>
      <c r="D24" s="3074"/>
      <c r="E24" s="3074"/>
      <c r="F24" s="3074"/>
      <c r="G24" s="3074"/>
      <c r="H24" s="3074"/>
    </row>
    <row r="25" spans="3:8" ht="12.75" hidden="1">
      <c r="C25" s="3074"/>
      <c r="D25" s="3074"/>
      <c r="E25" s="3074"/>
      <c r="F25" s="3074"/>
      <c r="G25" s="3074"/>
      <c r="H25" s="3074"/>
    </row>
    <row r="26" spans="3:8" ht="12.75" hidden="1">
      <c r="C26" s="3074"/>
      <c r="D26" s="3074"/>
      <c r="E26" s="3074"/>
      <c r="F26" s="3074"/>
      <c r="G26" s="3074"/>
      <c r="H26" s="3074"/>
    </row>
    <row r="27" spans="1:8" ht="15.75">
      <c r="A27" s="3023" t="s">
        <v>228</v>
      </c>
      <c r="B27" s="3023"/>
      <c r="C27" s="3023"/>
      <c r="D27" s="3023"/>
      <c r="E27" s="3023"/>
      <c r="F27" s="3023"/>
      <c r="G27" s="3023"/>
      <c r="H27" s="3023"/>
    </row>
    <row r="28" spans="1:8" ht="15.75">
      <c r="A28" s="3023" t="s">
        <v>227</v>
      </c>
      <c r="B28" s="3023"/>
      <c r="C28" s="3023"/>
      <c r="D28" s="3023"/>
      <c r="E28" s="3023"/>
      <c r="F28" s="3023"/>
      <c r="G28" s="3023"/>
      <c r="H28" s="3023"/>
    </row>
    <row r="29" spans="1:8" ht="15.75">
      <c r="A29" s="3023" t="s">
        <v>492</v>
      </c>
      <c r="B29" s="3023"/>
      <c r="C29" s="3023"/>
      <c r="D29" s="3023"/>
      <c r="E29" s="3023"/>
      <c r="F29" s="3023"/>
      <c r="G29" s="3023"/>
      <c r="H29" s="3023"/>
    </row>
    <row r="30" spans="1:8" ht="22.5" customHeight="1" thickBot="1">
      <c r="A30" s="3075" t="s">
        <v>1640</v>
      </c>
      <c r="B30" s="3075"/>
      <c r="C30" s="3075"/>
      <c r="D30" s="3075"/>
      <c r="E30" s="3075"/>
      <c r="F30" s="3075"/>
      <c r="G30" s="3075"/>
      <c r="H30" s="3075"/>
    </row>
    <row r="31" spans="1:8" ht="15.75">
      <c r="A31" s="3072" t="s">
        <v>353</v>
      </c>
      <c r="B31" s="3073"/>
      <c r="C31" s="3070" t="s">
        <v>352</v>
      </c>
      <c r="D31" s="125" t="s">
        <v>354</v>
      </c>
      <c r="E31" s="3077" t="s">
        <v>533</v>
      </c>
      <c r="F31" s="3020" t="s">
        <v>534</v>
      </c>
      <c r="G31" s="3020" t="s">
        <v>535</v>
      </c>
      <c r="H31" s="3026" t="s">
        <v>536</v>
      </c>
    </row>
    <row r="32" spans="1:8" ht="36.75" customHeight="1" thickBot="1">
      <c r="A32" s="127" t="s">
        <v>194</v>
      </c>
      <c r="B32" s="128" t="s">
        <v>830</v>
      </c>
      <c r="C32" s="3071"/>
      <c r="D32" s="126" t="s">
        <v>355</v>
      </c>
      <c r="E32" s="3078"/>
      <c r="F32" s="3069"/>
      <c r="G32" s="3069"/>
      <c r="H32" s="3076"/>
    </row>
    <row r="33" spans="1:8" ht="33" customHeight="1" thickBot="1">
      <c r="A33" s="98" t="s">
        <v>192</v>
      </c>
      <c r="B33" s="99" t="s">
        <v>191</v>
      </c>
      <c r="C33" s="95" t="s">
        <v>461</v>
      </c>
      <c r="D33" s="571">
        <f>D35+D51+D54+D58+D65+D71+D77+D93+D99</f>
        <v>101711.728</v>
      </c>
      <c r="E33" s="787">
        <f>E35+E51+E54+E58+E65+E71+E77+E93+E99</f>
        <v>16786</v>
      </c>
      <c r="F33" s="572">
        <f>F35+F51+F54+F58+F65+F71+F77+F93+F99</f>
        <v>24626.8</v>
      </c>
      <c r="G33" s="572">
        <f>G35+G51+G54+G58+G65+G71+G77+G93+G99</f>
        <v>32897</v>
      </c>
      <c r="H33" s="572">
        <f>H35+H51+H54+H58+H65+H71+H77+H93+H99</f>
        <v>27401.928</v>
      </c>
    </row>
    <row r="34" spans="1:8" ht="19.5" customHeight="1" thickBot="1">
      <c r="A34" s="312"/>
      <c r="B34" s="313"/>
      <c r="C34" s="314" t="s">
        <v>567</v>
      </c>
      <c r="D34" s="1240"/>
      <c r="E34" s="788"/>
      <c r="F34" s="573"/>
      <c r="G34" s="573"/>
      <c r="H34" s="574"/>
    </row>
    <row r="35" spans="1:8" ht="15" customHeight="1" thickBot="1">
      <c r="A35" s="37" t="s">
        <v>194</v>
      </c>
      <c r="B35" s="100" t="s">
        <v>193</v>
      </c>
      <c r="C35" s="173" t="s">
        <v>356</v>
      </c>
      <c r="D35" s="575">
        <f>SUM(E35:H35)</f>
        <v>59675</v>
      </c>
      <c r="E35" s="789">
        <f>E36+E46+E49</f>
        <v>14171</v>
      </c>
      <c r="F35" s="789">
        <f>F36+F46+F49</f>
        <v>16367</v>
      </c>
      <c r="G35" s="789">
        <f>G36+G46+G49</f>
        <v>15568</v>
      </c>
      <c r="H35" s="789">
        <f>H36+H46+H49</f>
        <v>13569</v>
      </c>
    </row>
    <row r="36" spans="1:8" ht="28.5" customHeight="1">
      <c r="A36" s="2017" t="s">
        <v>194</v>
      </c>
      <c r="B36" s="2018" t="s">
        <v>835</v>
      </c>
      <c r="C36" s="2019" t="s">
        <v>409</v>
      </c>
      <c r="D36" s="2020">
        <f>D38+D41+D44</f>
        <v>25945</v>
      </c>
      <c r="E36" s="2021">
        <f>E38+E41+E44</f>
        <v>6225</v>
      </c>
      <c r="F36" s="2022">
        <f>F38+F41+F44</f>
        <v>7881</v>
      </c>
      <c r="G36" s="2022">
        <f>G38+G41+G44</f>
        <v>6226</v>
      </c>
      <c r="H36" s="2023">
        <f>H38+H41+H44</f>
        <v>5613</v>
      </c>
    </row>
    <row r="37" spans="1:8" ht="24" customHeight="1" hidden="1" thickBot="1">
      <c r="A37" s="134"/>
      <c r="B37" s="687"/>
      <c r="C37" s="110" t="s">
        <v>395</v>
      </c>
      <c r="D37" s="1241" t="e">
        <f>SUM(E37:H37)</f>
        <v>#REF!</v>
      </c>
      <c r="E37" s="1258" t="e">
        <f>E38+E41+E46+E53+E56+E69+E78+#REF!+E87+E92</f>
        <v>#REF!</v>
      </c>
      <c r="F37" s="555" t="e">
        <f>F38+F41+F46+F53+F56+F69+F78+#REF!+F87+F92</f>
        <v>#REF!</v>
      </c>
      <c r="G37" s="555" t="e">
        <f>G38+G41+G46+G53+G56+G69+G78+#REF!+G87+G92</f>
        <v>#REF!</v>
      </c>
      <c r="H37" s="556" t="e">
        <f>H38+H41+H46+H53+H56+H69+H78+#REF!+H87+H92</f>
        <v>#REF!</v>
      </c>
    </row>
    <row r="38" spans="1:8" ht="30.75" customHeight="1">
      <c r="A38" s="334" t="s">
        <v>195</v>
      </c>
      <c r="B38" s="1003" t="s">
        <v>196</v>
      </c>
      <c r="C38" s="1220" t="s">
        <v>425</v>
      </c>
      <c r="D38" s="1242">
        <f>SUM(D39:D40)</f>
        <v>19140</v>
      </c>
      <c r="E38" s="1259">
        <f>SUM(E39:E40)</f>
        <v>4354</v>
      </c>
      <c r="F38" s="1239">
        <f>SUM(F39:F40)</f>
        <v>5398</v>
      </c>
      <c r="G38" s="1239">
        <f>SUM(G39:G40)</f>
        <v>5050</v>
      </c>
      <c r="H38" s="1260">
        <f>SUM(H39:H40)</f>
        <v>4338</v>
      </c>
    </row>
    <row r="39" spans="1:8" ht="30.75" customHeight="1">
      <c r="A39" s="331" t="s">
        <v>195</v>
      </c>
      <c r="B39" s="616" t="s">
        <v>1170</v>
      </c>
      <c r="C39" s="1219" t="s">
        <v>425</v>
      </c>
      <c r="D39" s="1243">
        <f aca="true" t="shared" si="0" ref="D39:D52">SUM(E39:H39)</f>
        <v>19137</v>
      </c>
      <c r="E39" s="1261">
        <v>4352</v>
      </c>
      <c r="F39" s="562">
        <v>5397</v>
      </c>
      <c r="G39" s="562">
        <v>5050</v>
      </c>
      <c r="H39" s="563">
        <v>4338</v>
      </c>
    </row>
    <row r="40" spans="1:8" ht="40.5" customHeight="1">
      <c r="A40" s="331" t="s">
        <v>195</v>
      </c>
      <c r="B40" s="616" t="s">
        <v>1171</v>
      </c>
      <c r="C40" s="1219" t="s">
        <v>1174</v>
      </c>
      <c r="D40" s="1243">
        <f t="shared" si="0"/>
        <v>3</v>
      </c>
      <c r="E40" s="1261">
        <v>2</v>
      </c>
      <c r="F40" s="562">
        <v>1</v>
      </c>
      <c r="G40" s="562">
        <v>0</v>
      </c>
      <c r="H40" s="563">
        <v>0</v>
      </c>
    </row>
    <row r="41" spans="1:8" ht="40.5" customHeight="1">
      <c r="A41" s="334" t="s">
        <v>195</v>
      </c>
      <c r="B41" s="1003" t="s">
        <v>268</v>
      </c>
      <c r="C41" s="1220" t="s">
        <v>426</v>
      </c>
      <c r="D41" s="1242">
        <f t="shared" si="0"/>
        <v>5051</v>
      </c>
      <c r="E41" s="1262">
        <f>SUM(E42:E43)</f>
        <v>1081</v>
      </c>
      <c r="F41" s="1262">
        <f>SUM(F42:F43)</f>
        <v>1683</v>
      </c>
      <c r="G41" s="1262">
        <f>SUM(G42:G43)</f>
        <v>1121</v>
      </c>
      <c r="H41" s="1262">
        <f>SUM(H42:H43)</f>
        <v>1166</v>
      </c>
    </row>
    <row r="42" spans="1:8" ht="40.5" customHeight="1">
      <c r="A42" s="331" t="s">
        <v>195</v>
      </c>
      <c r="B42" s="616" t="s">
        <v>1172</v>
      </c>
      <c r="C42" s="1219" t="s">
        <v>426</v>
      </c>
      <c r="D42" s="1243">
        <f t="shared" si="0"/>
        <v>5050</v>
      </c>
      <c r="E42" s="1261">
        <v>1080</v>
      </c>
      <c r="F42" s="562">
        <v>1683</v>
      </c>
      <c r="G42" s="562">
        <v>1121</v>
      </c>
      <c r="H42" s="563">
        <v>1166</v>
      </c>
    </row>
    <row r="43" spans="1:8" ht="54" customHeight="1">
      <c r="A43" s="331" t="s">
        <v>195</v>
      </c>
      <c r="B43" s="616" t="s">
        <v>1173</v>
      </c>
      <c r="C43" s="1219" t="s">
        <v>1175</v>
      </c>
      <c r="D43" s="1243">
        <f t="shared" si="0"/>
        <v>1</v>
      </c>
      <c r="E43" s="1261">
        <v>1</v>
      </c>
      <c r="F43" s="562">
        <v>0</v>
      </c>
      <c r="G43" s="562">
        <v>0</v>
      </c>
      <c r="H43" s="563">
        <v>0</v>
      </c>
    </row>
    <row r="44" spans="1:8" ht="32.25" customHeight="1">
      <c r="A44" s="1223" t="s">
        <v>1187</v>
      </c>
      <c r="B44" s="777" t="s">
        <v>1190</v>
      </c>
      <c r="C44" s="1286" t="s">
        <v>1189</v>
      </c>
      <c r="D44" s="1282">
        <f t="shared" si="0"/>
        <v>1754</v>
      </c>
      <c r="E44" s="1283">
        <v>790</v>
      </c>
      <c r="F44" s="1284">
        <v>800</v>
      </c>
      <c r="G44" s="1284">
        <v>55</v>
      </c>
      <c r="H44" s="1285">
        <v>109</v>
      </c>
    </row>
    <row r="45" spans="1:8" ht="33" customHeight="1" hidden="1">
      <c r="A45" s="331" t="s">
        <v>1187</v>
      </c>
      <c r="B45" s="616" t="s">
        <v>1188</v>
      </c>
      <c r="C45" s="1281" t="s">
        <v>1189</v>
      </c>
      <c r="D45" s="1243">
        <f t="shared" si="0"/>
        <v>1319.3</v>
      </c>
      <c r="E45" s="1261">
        <v>322.3</v>
      </c>
      <c r="F45" s="1279">
        <v>767.3</v>
      </c>
      <c r="G45" s="1279">
        <v>105.7</v>
      </c>
      <c r="H45" s="1280">
        <v>124</v>
      </c>
    </row>
    <row r="46" spans="1:8" ht="28.5" customHeight="1">
      <c r="A46" s="2024" t="s">
        <v>195</v>
      </c>
      <c r="B46" s="2025" t="s">
        <v>588</v>
      </c>
      <c r="C46" s="2026" t="s">
        <v>357</v>
      </c>
      <c r="D46" s="2027">
        <f t="shared" si="0"/>
        <v>33333</v>
      </c>
      <c r="E46" s="2028">
        <f>SUM(E47:E48)</f>
        <v>7833</v>
      </c>
      <c r="F46" s="2029">
        <f>SUM(F47:F48)</f>
        <v>8400</v>
      </c>
      <c r="G46" s="2029">
        <f>SUM(G47:G48)</f>
        <v>9200</v>
      </c>
      <c r="H46" s="2030">
        <f>SUM(H47:H48)</f>
        <v>7900</v>
      </c>
    </row>
    <row r="47" spans="1:8" ht="24" customHeight="1">
      <c r="A47" s="162" t="s">
        <v>195</v>
      </c>
      <c r="B47" s="616" t="s">
        <v>1176</v>
      </c>
      <c r="C47" s="1219" t="s">
        <v>357</v>
      </c>
      <c r="D47" s="1243">
        <f t="shared" si="0"/>
        <v>33300</v>
      </c>
      <c r="E47" s="1261">
        <v>7800</v>
      </c>
      <c r="F47" s="562">
        <v>8400</v>
      </c>
      <c r="G47" s="562">
        <v>9200</v>
      </c>
      <c r="H47" s="563">
        <v>7900</v>
      </c>
    </row>
    <row r="48" spans="1:8" ht="35.25" customHeight="1">
      <c r="A48" s="162" t="s">
        <v>195</v>
      </c>
      <c r="B48" s="616" t="s">
        <v>1177</v>
      </c>
      <c r="C48" s="1219" t="s">
        <v>1178</v>
      </c>
      <c r="D48" s="1243">
        <f t="shared" si="0"/>
        <v>33</v>
      </c>
      <c r="E48" s="1261">
        <v>33</v>
      </c>
      <c r="F48" s="562">
        <v>0</v>
      </c>
      <c r="G48" s="562">
        <v>0</v>
      </c>
      <c r="H48" s="563">
        <v>0</v>
      </c>
    </row>
    <row r="49" spans="1:8" ht="35.25" customHeight="1">
      <c r="A49" s="2024" t="s">
        <v>194</v>
      </c>
      <c r="B49" s="2025" t="s">
        <v>1458</v>
      </c>
      <c r="C49" s="2026" t="s">
        <v>1459</v>
      </c>
      <c r="D49" s="2027">
        <f>SUM(E49:H49)</f>
        <v>397</v>
      </c>
      <c r="E49" s="2028">
        <f>SUM(E50:E50)</f>
        <v>113</v>
      </c>
      <c r="F49" s="2029">
        <f>SUM(F50:F50)</f>
        <v>86</v>
      </c>
      <c r="G49" s="2029">
        <f>SUM(G50:G50)</f>
        <v>142</v>
      </c>
      <c r="H49" s="2030">
        <f>SUM(H50:H50)</f>
        <v>56</v>
      </c>
    </row>
    <row r="50" spans="1:8" ht="35.25" customHeight="1">
      <c r="A50" s="162" t="s">
        <v>195</v>
      </c>
      <c r="B50" s="616" t="s">
        <v>1460</v>
      </c>
      <c r="C50" s="1219" t="s">
        <v>1461</v>
      </c>
      <c r="D50" s="1243">
        <f>SUM(E50:H50)</f>
        <v>397</v>
      </c>
      <c r="E50" s="1261">
        <v>113</v>
      </c>
      <c r="F50" s="562">
        <v>86</v>
      </c>
      <c r="G50" s="562">
        <v>142</v>
      </c>
      <c r="H50" s="563">
        <v>56</v>
      </c>
    </row>
    <row r="51" spans="1:8" ht="24.75" customHeight="1">
      <c r="A51" s="624" t="s">
        <v>194</v>
      </c>
      <c r="B51" s="605" t="s">
        <v>197</v>
      </c>
      <c r="C51" s="649" t="s">
        <v>358</v>
      </c>
      <c r="D51" s="1244">
        <f t="shared" si="0"/>
        <v>39399.928</v>
      </c>
      <c r="E51" s="1263">
        <f aca="true" t="shared" si="1" ref="E51:H52">E52</f>
        <v>2132</v>
      </c>
      <c r="F51" s="606">
        <f t="shared" si="1"/>
        <v>7567</v>
      </c>
      <c r="G51" s="606">
        <f t="shared" si="1"/>
        <v>16301</v>
      </c>
      <c r="H51" s="625">
        <f t="shared" si="1"/>
        <v>13399.928</v>
      </c>
    </row>
    <row r="52" spans="1:8" ht="20.25" customHeight="1">
      <c r="A52" s="2024" t="s">
        <v>194</v>
      </c>
      <c r="B52" s="2025" t="s">
        <v>836</v>
      </c>
      <c r="C52" s="2026" t="s">
        <v>359</v>
      </c>
      <c r="D52" s="2027">
        <f t="shared" si="0"/>
        <v>39399.928</v>
      </c>
      <c r="E52" s="2028">
        <f t="shared" si="1"/>
        <v>2132</v>
      </c>
      <c r="F52" s="2031">
        <f t="shared" si="1"/>
        <v>7567</v>
      </c>
      <c r="G52" s="2031">
        <f t="shared" si="1"/>
        <v>16301</v>
      </c>
      <c r="H52" s="2032">
        <f t="shared" si="1"/>
        <v>13399.928</v>
      </c>
    </row>
    <row r="53" spans="1:8" ht="63.75">
      <c r="A53" s="105" t="s">
        <v>195</v>
      </c>
      <c r="B53" s="604" t="s">
        <v>589</v>
      </c>
      <c r="C53" s="650" t="s">
        <v>994</v>
      </c>
      <c r="D53" s="1242">
        <f>SUM(E53:H53)</f>
        <v>39399.928</v>
      </c>
      <c r="E53" s="1264">
        <v>2132</v>
      </c>
      <c r="F53" s="557">
        <v>7567</v>
      </c>
      <c r="G53" s="557">
        <v>16301</v>
      </c>
      <c r="H53" s="558">
        <f>10343.333+56.595+3000</f>
        <v>13399.928</v>
      </c>
    </row>
    <row r="54" spans="1:8" ht="36">
      <c r="A54" s="332" t="s">
        <v>194</v>
      </c>
      <c r="B54" s="608" t="s">
        <v>146</v>
      </c>
      <c r="C54" s="651" t="s">
        <v>679</v>
      </c>
      <c r="D54" s="1245">
        <f>D55</f>
        <v>10</v>
      </c>
      <c r="E54" s="1265">
        <f>E55</f>
        <v>10</v>
      </c>
      <c r="F54" s="609">
        <f>F55</f>
        <v>0</v>
      </c>
      <c r="G54" s="609">
        <f>G55</f>
        <v>0</v>
      </c>
      <c r="H54" s="609">
        <f>G54</f>
        <v>0</v>
      </c>
    </row>
    <row r="55" spans="1:8" ht="18" customHeight="1">
      <c r="A55" s="2033" t="s">
        <v>194</v>
      </c>
      <c r="B55" s="618" t="s">
        <v>1006</v>
      </c>
      <c r="C55" s="2026" t="s">
        <v>1007</v>
      </c>
      <c r="D55" s="2027">
        <f>SUM(E55:H55)</f>
        <v>10</v>
      </c>
      <c r="E55" s="2028">
        <f>E56</f>
        <v>10</v>
      </c>
      <c r="F55" s="2031">
        <f>F56</f>
        <v>0</v>
      </c>
      <c r="G55" s="2031">
        <f>G56</f>
        <v>0</v>
      </c>
      <c r="H55" s="2031">
        <f>H56</f>
        <v>0</v>
      </c>
    </row>
    <row r="56" spans="1:8" ht="25.5">
      <c r="A56" s="104" t="s">
        <v>195</v>
      </c>
      <c r="B56" s="611" t="s">
        <v>265</v>
      </c>
      <c r="C56" s="650" t="s">
        <v>360</v>
      </c>
      <c r="D56" s="1242">
        <f>SUM(E56:H56)</f>
        <v>10</v>
      </c>
      <c r="E56" s="1266">
        <v>10</v>
      </c>
      <c r="F56" s="543">
        <v>0</v>
      </c>
      <c r="G56" s="543">
        <v>0</v>
      </c>
      <c r="H56" s="544">
        <v>0</v>
      </c>
    </row>
    <row r="57" spans="1:8" ht="15.75">
      <c r="A57" s="628"/>
      <c r="B57" s="612"/>
      <c r="C57" s="652" t="s">
        <v>568</v>
      </c>
      <c r="D57" s="1246"/>
      <c r="E57" s="1267"/>
      <c r="F57" s="613"/>
      <c r="G57" s="613"/>
      <c r="H57" s="629"/>
    </row>
    <row r="58" spans="1:8" ht="36" hidden="1">
      <c r="A58" s="624" t="s">
        <v>194</v>
      </c>
      <c r="B58" s="608" t="s">
        <v>152</v>
      </c>
      <c r="C58" s="653" t="s">
        <v>153</v>
      </c>
      <c r="D58" s="1247">
        <f>D59+D62</f>
        <v>0</v>
      </c>
      <c r="E58" s="1268">
        <f>E59+E62</f>
        <v>0</v>
      </c>
      <c r="F58" s="614">
        <f>F59+F62</f>
        <v>0</v>
      </c>
      <c r="G58" s="614">
        <f>G59+G62</f>
        <v>0</v>
      </c>
      <c r="H58" s="630">
        <f>H59+H62</f>
        <v>0</v>
      </c>
    </row>
    <row r="59" spans="1:8" ht="24" hidden="1">
      <c r="A59" s="627" t="s">
        <v>747</v>
      </c>
      <c r="B59" s="610" t="s">
        <v>154</v>
      </c>
      <c r="C59" s="654" t="s">
        <v>155</v>
      </c>
      <c r="D59" s="1248">
        <f>D61</f>
        <v>0</v>
      </c>
      <c r="E59" s="1269">
        <f>E61</f>
        <v>0</v>
      </c>
      <c r="F59" s="549">
        <f>F61</f>
        <v>0</v>
      </c>
      <c r="G59" s="549">
        <f>G61</f>
        <v>0</v>
      </c>
      <c r="H59" s="550">
        <f>H61</f>
        <v>0</v>
      </c>
    </row>
    <row r="60" spans="1:8" ht="89.25" hidden="1">
      <c r="A60" s="104" t="s">
        <v>747</v>
      </c>
      <c r="B60" s="611" t="s">
        <v>253</v>
      </c>
      <c r="C60" s="655" t="s">
        <v>873</v>
      </c>
      <c r="D60" s="1249">
        <f>D61</f>
        <v>0</v>
      </c>
      <c r="E60" s="1270">
        <f>E61</f>
        <v>0</v>
      </c>
      <c r="F60" s="545">
        <f>F61</f>
        <v>0</v>
      </c>
      <c r="G60" s="545">
        <f>G61</f>
        <v>0</v>
      </c>
      <c r="H60" s="546">
        <f>H61</f>
        <v>0</v>
      </c>
    </row>
    <row r="61" spans="1:8" ht="60" hidden="1">
      <c r="A61" s="104" t="s">
        <v>747</v>
      </c>
      <c r="B61" s="615" t="s">
        <v>156</v>
      </c>
      <c r="C61" s="656" t="s">
        <v>452</v>
      </c>
      <c r="D61" s="1250">
        <f>SUM(E61:H61)</f>
        <v>0</v>
      </c>
      <c r="E61" s="1271">
        <v>0</v>
      </c>
      <c r="F61" s="547">
        <v>0</v>
      </c>
      <c r="G61" s="547">
        <v>0</v>
      </c>
      <c r="H61" s="548">
        <v>0</v>
      </c>
    </row>
    <row r="62" spans="1:8" ht="24" hidden="1">
      <c r="A62" s="627" t="s">
        <v>747</v>
      </c>
      <c r="B62" s="610" t="s">
        <v>157</v>
      </c>
      <c r="C62" s="657" t="s">
        <v>158</v>
      </c>
      <c r="D62" s="1248">
        <f aca="true" t="shared" si="2" ref="D62:H63">D63</f>
        <v>0</v>
      </c>
      <c r="E62" s="1269">
        <f t="shared" si="2"/>
        <v>0</v>
      </c>
      <c r="F62" s="549">
        <f t="shared" si="2"/>
        <v>0</v>
      </c>
      <c r="G62" s="549">
        <f t="shared" si="2"/>
        <v>0</v>
      </c>
      <c r="H62" s="550">
        <f t="shared" si="2"/>
        <v>0</v>
      </c>
    </row>
    <row r="63" spans="1:8" ht="38.25" hidden="1">
      <c r="A63" s="104" t="s">
        <v>747</v>
      </c>
      <c r="B63" s="611" t="s">
        <v>159</v>
      </c>
      <c r="C63" s="655" t="s">
        <v>160</v>
      </c>
      <c r="D63" s="1249">
        <f t="shared" si="2"/>
        <v>0</v>
      </c>
      <c r="E63" s="1270">
        <f t="shared" si="2"/>
        <v>0</v>
      </c>
      <c r="F63" s="545">
        <f t="shared" si="2"/>
        <v>0</v>
      </c>
      <c r="G63" s="545">
        <f t="shared" si="2"/>
        <v>0</v>
      </c>
      <c r="H63" s="546">
        <f t="shared" si="2"/>
        <v>0</v>
      </c>
    </row>
    <row r="64" spans="1:8" ht="60" hidden="1">
      <c r="A64" s="132" t="s">
        <v>747</v>
      </c>
      <c r="B64" s="615" t="s">
        <v>161</v>
      </c>
      <c r="C64" s="656" t="s">
        <v>453</v>
      </c>
      <c r="D64" s="1250">
        <f>SUM(E64:H64)</f>
        <v>0</v>
      </c>
      <c r="E64" s="1271">
        <v>0</v>
      </c>
      <c r="F64" s="547">
        <v>0</v>
      </c>
      <c r="G64" s="547">
        <v>0</v>
      </c>
      <c r="H64" s="548">
        <v>0</v>
      </c>
    </row>
    <row r="65" spans="1:8" ht="28.5">
      <c r="A65" s="624" t="s">
        <v>194</v>
      </c>
      <c r="B65" s="608" t="s">
        <v>1106</v>
      </c>
      <c r="C65" s="653" t="s">
        <v>1239</v>
      </c>
      <c r="D65" s="1247">
        <f aca="true" t="shared" si="3" ref="D65:H66">D66</f>
        <v>900</v>
      </c>
      <c r="E65" s="1268">
        <f t="shared" si="3"/>
        <v>0</v>
      </c>
      <c r="F65" s="614">
        <f t="shared" si="3"/>
        <v>230</v>
      </c>
      <c r="G65" s="614">
        <f t="shared" si="3"/>
        <v>600</v>
      </c>
      <c r="H65" s="630">
        <f t="shared" si="3"/>
        <v>70</v>
      </c>
    </row>
    <row r="66" spans="1:8" ht="12.75">
      <c r="A66" s="627" t="s">
        <v>194</v>
      </c>
      <c r="B66" s="610" t="s">
        <v>1261</v>
      </c>
      <c r="C66" s="657" t="s">
        <v>1340</v>
      </c>
      <c r="D66" s="1248">
        <f>SUM(E66:H66)</f>
        <v>900</v>
      </c>
      <c r="E66" s="1269">
        <f>E67</f>
        <v>0</v>
      </c>
      <c r="F66" s="1269">
        <f t="shared" si="3"/>
        <v>230</v>
      </c>
      <c r="G66" s="1269">
        <f t="shared" si="3"/>
        <v>600</v>
      </c>
      <c r="H66" s="1269">
        <f t="shared" si="3"/>
        <v>70</v>
      </c>
    </row>
    <row r="67" spans="1:8" ht="12.75">
      <c r="A67" s="627" t="s">
        <v>1179</v>
      </c>
      <c r="B67" s="115" t="s">
        <v>1341</v>
      </c>
      <c r="C67" s="1238" t="s">
        <v>1342</v>
      </c>
      <c r="D67" s="1248">
        <f>SUM(E67:H67)</f>
        <v>900</v>
      </c>
      <c r="E67" s="1269">
        <f>E68</f>
        <v>0</v>
      </c>
      <c r="F67" s="1269">
        <f>F68</f>
        <v>230</v>
      </c>
      <c r="G67" s="1269">
        <f>G68</f>
        <v>600</v>
      </c>
      <c r="H67" s="1269">
        <f>H68</f>
        <v>70</v>
      </c>
    </row>
    <row r="68" spans="1:8" ht="51">
      <c r="A68" s="104" t="s">
        <v>1179</v>
      </c>
      <c r="B68" s="611" t="s">
        <v>1262</v>
      </c>
      <c r="C68" s="655" t="s">
        <v>1240</v>
      </c>
      <c r="D68" s="1249">
        <f>SUM(D69:D70)</f>
        <v>900</v>
      </c>
      <c r="E68" s="1270">
        <f>SUM(E69:E70)</f>
        <v>0</v>
      </c>
      <c r="F68" s="545">
        <f>SUM(F69:F70)</f>
        <v>230</v>
      </c>
      <c r="G68" s="545">
        <f>SUM(G69:G70)</f>
        <v>600</v>
      </c>
      <c r="H68" s="546">
        <f>SUM(H69:H70)</f>
        <v>70</v>
      </c>
    </row>
    <row r="69" spans="1:8" ht="60">
      <c r="A69" s="132" t="s">
        <v>1179</v>
      </c>
      <c r="B69" s="615" t="s">
        <v>1263</v>
      </c>
      <c r="C69" s="658" t="s">
        <v>680</v>
      </c>
      <c r="D69" s="1251">
        <f>SUM(E69:H69)</f>
        <v>900</v>
      </c>
      <c r="E69" s="1272">
        <v>0</v>
      </c>
      <c r="F69" s="551">
        <v>230</v>
      </c>
      <c r="G69" s="551">
        <v>600</v>
      </c>
      <c r="H69" s="552">
        <v>70</v>
      </c>
    </row>
    <row r="70" spans="1:8" ht="48" hidden="1">
      <c r="A70" s="132" t="s">
        <v>194</v>
      </c>
      <c r="B70" s="615" t="s">
        <v>883</v>
      </c>
      <c r="C70" s="658" t="s">
        <v>882</v>
      </c>
      <c r="D70" s="1250">
        <f>SUM(E70:H70)</f>
        <v>0</v>
      </c>
      <c r="E70" s="1271">
        <v>0</v>
      </c>
      <c r="F70" s="547">
        <v>0</v>
      </c>
      <c r="G70" s="547">
        <v>0</v>
      </c>
      <c r="H70" s="548">
        <v>0</v>
      </c>
    </row>
    <row r="71" spans="1:8" ht="28.5" hidden="1">
      <c r="A71" s="624" t="s">
        <v>194</v>
      </c>
      <c r="B71" s="608" t="s">
        <v>147</v>
      </c>
      <c r="C71" s="653" t="s">
        <v>148</v>
      </c>
      <c r="D71" s="1247">
        <f>D72+D75</f>
        <v>0</v>
      </c>
      <c r="E71" s="1268">
        <f>E72</f>
        <v>0</v>
      </c>
      <c r="F71" s="614">
        <f>F72</f>
        <v>0</v>
      </c>
      <c r="G71" s="614">
        <f>G72</f>
        <v>0</v>
      </c>
      <c r="H71" s="630">
        <f>H72</f>
        <v>0</v>
      </c>
    </row>
    <row r="72" spans="1:8" ht="60" hidden="1">
      <c r="A72" s="627" t="s">
        <v>747</v>
      </c>
      <c r="B72" s="610" t="s">
        <v>149</v>
      </c>
      <c r="C72" s="657" t="s">
        <v>391</v>
      </c>
      <c r="D72" s="1248">
        <f>SUM(D73:D74)</f>
        <v>0</v>
      </c>
      <c r="E72" s="1269">
        <f>SUM(E73:E74)</f>
        <v>0</v>
      </c>
      <c r="F72" s="549">
        <f>SUM(F73:F74)</f>
        <v>0</v>
      </c>
      <c r="G72" s="549">
        <f>SUM(G73:G74)</f>
        <v>0</v>
      </c>
      <c r="H72" s="550">
        <f>SUM(H73:H74)</f>
        <v>0</v>
      </c>
    </row>
    <row r="73" spans="1:8" ht="102" hidden="1">
      <c r="A73" s="104" t="s">
        <v>747</v>
      </c>
      <c r="B73" s="611" t="s">
        <v>150</v>
      </c>
      <c r="C73" s="655" t="s">
        <v>856</v>
      </c>
      <c r="D73" s="1249">
        <f>SUM(E73:H73)</f>
        <v>0</v>
      </c>
      <c r="E73" s="1273">
        <v>0</v>
      </c>
      <c r="F73" s="553">
        <v>0</v>
      </c>
      <c r="G73" s="553">
        <v>0</v>
      </c>
      <c r="H73" s="554">
        <v>0</v>
      </c>
    </row>
    <row r="74" spans="1:8" ht="102" hidden="1">
      <c r="A74" s="104" t="s">
        <v>747</v>
      </c>
      <c r="B74" s="611" t="s">
        <v>151</v>
      </c>
      <c r="C74" s="655" t="s">
        <v>434</v>
      </c>
      <c r="D74" s="1249">
        <f>SUM(E74:H74)</f>
        <v>0</v>
      </c>
      <c r="E74" s="1273">
        <v>0</v>
      </c>
      <c r="F74" s="553">
        <v>0</v>
      </c>
      <c r="G74" s="553">
        <v>0</v>
      </c>
      <c r="H74" s="554">
        <v>0</v>
      </c>
    </row>
    <row r="75" spans="1:8" ht="12.75" hidden="1">
      <c r="A75" s="627" t="s">
        <v>747</v>
      </c>
      <c r="B75" s="610" t="s">
        <v>283</v>
      </c>
      <c r="C75" s="657" t="s">
        <v>284</v>
      </c>
      <c r="D75" s="1250">
        <f>D76</f>
        <v>0</v>
      </c>
      <c r="E75" s="1272">
        <f>E76</f>
        <v>0</v>
      </c>
      <c r="F75" s="551">
        <f>F76</f>
        <v>0</v>
      </c>
      <c r="G75" s="551">
        <f>G76</f>
        <v>0</v>
      </c>
      <c r="H75" s="552">
        <f>H76</f>
        <v>0</v>
      </c>
    </row>
    <row r="76" spans="1:8" ht="51" hidden="1">
      <c r="A76" s="104" t="s">
        <v>747</v>
      </c>
      <c r="B76" s="611" t="s">
        <v>285</v>
      </c>
      <c r="C76" s="655" t="s">
        <v>392</v>
      </c>
      <c r="D76" s="1249">
        <f>SUM(E76:H76)</f>
        <v>0</v>
      </c>
      <c r="E76" s="1273">
        <v>0</v>
      </c>
      <c r="F76" s="553">
        <v>0</v>
      </c>
      <c r="G76" s="553">
        <v>0</v>
      </c>
      <c r="H76" s="554">
        <v>0</v>
      </c>
    </row>
    <row r="77" spans="1:8" ht="15.75" customHeight="1">
      <c r="A77" s="624" t="s">
        <v>194</v>
      </c>
      <c r="B77" s="608" t="s">
        <v>826</v>
      </c>
      <c r="C77" s="659" t="s">
        <v>361</v>
      </c>
      <c r="D77" s="1244">
        <f aca="true" t="shared" si="4" ref="D77:D92">SUM(E77:H77)</f>
        <v>1726.8</v>
      </c>
      <c r="E77" s="1263">
        <f>E78+E79+E81+E83+E85</f>
        <v>473</v>
      </c>
      <c r="F77" s="606">
        <f>F78+F79+F81+F83+F85</f>
        <v>462.8</v>
      </c>
      <c r="G77" s="606">
        <f>G78+G79+G81+G83+G85</f>
        <v>428</v>
      </c>
      <c r="H77" s="625">
        <f>H78+H79+H81+H83+H85</f>
        <v>363</v>
      </c>
    </row>
    <row r="78" spans="1:8" ht="52.5" customHeight="1">
      <c r="A78" s="111" t="s">
        <v>195</v>
      </c>
      <c r="B78" s="607" t="s">
        <v>827</v>
      </c>
      <c r="C78" s="660" t="s">
        <v>1244</v>
      </c>
      <c r="D78" s="1241">
        <f t="shared" si="4"/>
        <v>277</v>
      </c>
      <c r="E78" s="2145">
        <v>113</v>
      </c>
      <c r="F78" s="2146">
        <v>86</v>
      </c>
      <c r="G78" s="2146">
        <v>70</v>
      </c>
      <c r="H78" s="2147">
        <v>8</v>
      </c>
    </row>
    <row r="79" spans="1:8" ht="24" hidden="1">
      <c r="A79" s="111" t="s">
        <v>194</v>
      </c>
      <c r="B79" s="607" t="s">
        <v>269</v>
      </c>
      <c r="C79" s="660" t="s">
        <v>270</v>
      </c>
      <c r="D79" s="1241">
        <f t="shared" si="4"/>
        <v>0</v>
      </c>
      <c r="E79" s="1258">
        <f>E80</f>
        <v>0</v>
      </c>
      <c r="F79" s="555">
        <f>F80</f>
        <v>0</v>
      </c>
      <c r="G79" s="555">
        <f>G80</f>
        <v>0</v>
      </c>
      <c r="H79" s="556">
        <f>H80</f>
        <v>0</v>
      </c>
    </row>
    <row r="80" spans="1:8" ht="51" hidden="1">
      <c r="A80" s="2148" t="s">
        <v>194</v>
      </c>
      <c r="B80" s="2025" t="s">
        <v>271</v>
      </c>
      <c r="C80" s="2034" t="s">
        <v>393</v>
      </c>
      <c r="D80" s="2027">
        <f t="shared" si="4"/>
        <v>0</v>
      </c>
      <c r="E80" s="2035">
        <v>0</v>
      </c>
      <c r="F80" s="2036">
        <v>0</v>
      </c>
      <c r="G80" s="2036">
        <v>0</v>
      </c>
      <c r="H80" s="2149">
        <v>0</v>
      </c>
    </row>
    <row r="81" spans="1:8" ht="38.25">
      <c r="A81" s="2024" t="s">
        <v>194</v>
      </c>
      <c r="B81" s="2025" t="s">
        <v>272</v>
      </c>
      <c r="C81" s="2034" t="s">
        <v>273</v>
      </c>
      <c r="D81" s="2027">
        <f>SUM(E81:H81)</f>
        <v>1</v>
      </c>
      <c r="E81" s="2035">
        <f>E82</f>
        <v>0</v>
      </c>
      <c r="F81" s="2036">
        <f>F82</f>
        <v>0</v>
      </c>
      <c r="G81" s="2036">
        <f>G82</f>
        <v>1</v>
      </c>
      <c r="H81" s="2036">
        <f>H82</f>
        <v>0</v>
      </c>
    </row>
    <row r="82" spans="1:8" ht="69.75" customHeight="1">
      <c r="A82" s="2571" t="s">
        <v>1344</v>
      </c>
      <c r="B82" s="2572" t="s">
        <v>394</v>
      </c>
      <c r="C82" s="2578" t="s">
        <v>435</v>
      </c>
      <c r="D82" s="2574">
        <f>SUM(E82:H82)</f>
        <v>1</v>
      </c>
      <c r="E82" s="2575">
        <v>0</v>
      </c>
      <c r="F82" s="2576">
        <v>0</v>
      </c>
      <c r="G82" s="2576">
        <v>1</v>
      </c>
      <c r="H82" s="2577">
        <v>0</v>
      </c>
    </row>
    <row r="83" spans="1:8" ht="51">
      <c r="A83" s="2150" t="s">
        <v>194</v>
      </c>
      <c r="B83" s="2025" t="s">
        <v>1633</v>
      </c>
      <c r="C83" s="2151" t="s">
        <v>1634</v>
      </c>
      <c r="D83" s="1241">
        <f t="shared" si="4"/>
        <v>1</v>
      </c>
      <c r="E83" s="1258">
        <f>E84</f>
        <v>0</v>
      </c>
      <c r="F83" s="555">
        <f>F84</f>
        <v>0</v>
      </c>
      <c r="G83" s="555">
        <f>G84</f>
        <v>0</v>
      </c>
      <c r="H83" s="556">
        <f>H84</f>
        <v>1</v>
      </c>
    </row>
    <row r="84" spans="1:8" ht="78.75" customHeight="1">
      <c r="A84" s="2571" t="s">
        <v>747</v>
      </c>
      <c r="B84" s="2572" t="s">
        <v>1511</v>
      </c>
      <c r="C84" s="2573" t="s">
        <v>1512</v>
      </c>
      <c r="D84" s="2574">
        <f t="shared" si="4"/>
        <v>1</v>
      </c>
      <c r="E84" s="2575">
        <v>0</v>
      </c>
      <c r="F84" s="2576">
        <v>0</v>
      </c>
      <c r="G84" s="2576">
        <v>0</v>
      </c>
      <c r="H84" s="2577">
        <v>1</v>
      </c>
    </row>
    <row r="85" spans="1:8" ht="30.75" customHeight="1">
      <c r="A85" s="2024" t="s">
        <v>194</v>
      </c>
      <c r="B85" s="2025" t="s">
        <v>274</v>
      </c>
      <c r="C85" s="2034" t="s">
        <v>364</v>
      </c>
      <c r="D85" s="2027">
        <f t="shared" si="4"/>
        <v>1447.8</v>
      </c>
      <c r="E85" s="2037">
        <f>E86</f>
        <v>360</v>
      </c>
      <c r="F85" s="2038">
        <f>F86</f>
        <v>376.8</v>
      </c>
      <c r="G85" s="2038">
        <f>G86</f>
        <v>357</v>
      </c>
      <c r="H85" s="2039">
        <f>H86</f>
        <v>354</v>
      </c>
    </row>
    <row r="86" spans="1:8" ht="54">
      <c r="A86" s="1002" t="s">
        <v>194</v>
      </c>
      <c r="B86" s="1003" t="s">
        <v>431</v>
      </c>
      <c r="C86" s="666" t="s">
        <v>432</v>
      </c>
      <c r="D86" s="1242">
        <f>SUM(D87:D92)</f>
        <v>1447.8</v>
      </c>
      <c r="E86" s="688">
        <f>SUM(E87:E92)</f>
        <v>360</v>
      </c>
      <c r="F86" s="688">
        <f>SUM(F87:F92)</f>
        <v>376.8</v>
      </c>
      <c r="G86" s="688">
        <f>SUM(G87:G92)</f>
        <v>357</v>
      </c>
      <c r="H86" s="688">
        <f>SUM(H87:H92)</f>
        <v>354</v>
      </c>
    </row>
    <row r="87" spans="1:9" ht="48">
      <c r="A87" s="162" t="s">
        <v>20</v>
      </c>
      <c r="B87" s="616" t="s">
        <v>400</v>
      </c>
      <c r="C87" s="662" t="s">
        <v>1245</v>
      </c>
      <c r="D87" s="1253">
        <f t="shared" si="4"/>
        <v>1100</v>
      </c>
      <c r="E87" s="1261">
        <v>275</v>
      </c>
      <c r="F87" s="562">
        <v>275</v>
      </c>
      <c r="G87" s="562">
        <v>275</v>
      </c>
      <c r="H87" s="563">
        <v>275</v>
      </c>
      <c r="I87" s="1071"/>
    </row>
    <row r="88" spans="1:9" ht="48">
      <c r="A88" s="162" t="s">
        <v>91</v>
      </c>
      <c r="B88" s="616" t="s">
        <v>400</v>
      </c>
      <c r="C88" s="662" t="s">
        <v>1245</v>
      </c>
      <c r="D88" s="1253">
        <f t="shared" si="4"/>
        <v>84</v>
      </c>
      <c r="E88" s="1261">
        <v>24</v>
      </c>
      <c r="F88" s="562">
        <v>20</v>
      </c>
      <c r="G88" s="562">
        <v>20</v>
      </c>
      <c r="H88" s="563">
        <v>20</v>
      </c>
      <c r="I88" s="1071"/>
    </row>
    <row r="89" spans="1:8" ht="48">
      <c r="A89" s="162" t="s">
        <v>92</v>
      </c>
      <c r="B89" s="616" t="s">
        <v>400</v>
      </c>
      <c r="C89" s="662" t="s">
        <v>1245</v>
      </c>
      <c r="D89" s="1253">
        <f t="shared" si="4"/>
        <v>10</v>
      </c>
      <c r="E89" s="1261">
        <v>0</v>
      </c>
      <c r="F89" s="562">
        <v>10</v>
      </c>
      <c r="G89" s="562">
        <v>0</v>
      </c>
      <c r="H89" s="563">
        <v>0</v>
      </c>
    </row>
    <row r="90" spans="1:8" ht="48">
      <c r="A90" s="162" t="s">
        <v>93</v>
      </c>
      <c r="B90" s="616" t="s">
        <v>400</v>
      </c>
      <c r="C90" s="662" t="s">
        <v>1245</v>
      </c>
      <c r="D90" s="1253">
        <f t="shared" si="4"/>
        <v>1</v>
      </c>
      <c r="E90" s="1261">
        <v>0</v>
      </c>
      <c r="F90" s="562">
        <v>1</v>
      </c>
      <c r="G90" s="562">
        <v>0</v>
      </c>
      <c r="H90" s="563">
        <v>0</v>
      </c>
    </row>
    <row r="91" spans="1:9" ht="48">
      <c r="A91" s="162" t="s">
        <v>1139</v>
      </c>
      <c r="B91" s="616" t="s">
        <v>400</v>
      </c>
      <c r="C91" s="662" t="s">
        <v>1245</v>
      </c>
      <c r="D91" s="1253">
        <f>SUM(E91:H91)</f>
        <v>216</v>
      </c>
      <c r="E91" s="1261">
        <v>54</v>
      </c>
      <c r="F91" s="562">
        <v>54</v>
      </c>
      <c r="G91" s="562">
        <v>54</v>
      </c>
      <c r="H91" s="563">
        <v>54</v>
      </c>
      <c r="I91" s="1071"/>
    </row>
    <row r="92" spans="1:9" ht="51" customHeight="1">
      <c r="A92" s="162" t="s">
        <v>1139</v>
      </c>
      <c r="B92" s="616" t="s">
        <v>402</v>
      </c>
      <c r="C92" s="662" t="s">
        <v>1243</v>
      </c>
      <c r="D92" s="1253">
        <f t="shared" si="4"/>
        <v>36.8</v>
      </c>
      <c r="E92" s="1261">
        <v>7</v>
      </c>
      <c r="F92" s="562">
        <v>16.8</v>
      </c>
      <c r="G92" s="562">
        <v>8</v>
      </c>
      <c r="H92" s="563">
        <v>5</v>
      </c>
      <c r="I92" s="1071"/>
    </row>
    <row r="93" spans="1:8" ht="28.5" hidden="1">
      <c r="A93" s="624" t="s">
        <v>194</v>
      </c>
      <c r="B93" s="608" t="s">
        <v>1123</v>
      </c>
      <c r="C93" s="653" t="s">
        <v>1124</v>
      </c>
      <c r="D93" s="1245">
        <f>D96</f>
        <v>0</v>
      </c>
      <c r="E93" s="1265">
        <f>E96</f>
        <v>0</v>
      </c>
      <c r="F93" s="609">
        <f>F96</f>
        <v>0</v>
      </c>
      <c r="G93" s="609">
        <f>G96</f>
        <v>0</v>
      </c>
      <c r="H93" s="626">
        <f>H96</f>
        <v>0</v>
      </c>
    </row>
    <row r="94" spans="1:8" ht="12.75" hidden="1">
      <c r="A94" s="627" t="s">
        <v>747</v>
      </c>
      <c r="B94" s="610" t="s">
        <v>851</v>
      </c>
      <c r="C94" s="657" t="s">
        <v>852</v>
      </c>
      <c r="D94" s="1248">
        <f>D95</f>
        <v>0</v>
      </c>
      <c r="E94" s="1269">
        <f>E95</f>
        <v>0</v>
      </c>
      <c r="F94" s="549">
        <f>F95</f>
        <v>0</v>
      </c>
      <c r="G94" s="549">
        <f>G95</f>
        <v>0</v>
      </c>
      <c r="H94" s="550">
        <f>H95</f>
        <v>0</v>
      </c>
    </row>
    <row r="95" spans="1:8" ht="38.25" hidden="1">
      <c r="A95" s="104" t="s">
        <v>747</v>
      </c>
      <c r="B95" s="611" t="s">
        <v>853</v>
      </c>
      <c r="C95" s="655" t="s">
        <v>904</v>
      </c>
      <c r="D95" s="1249">
        <f>SUM(E95:H95)</f>
        <v>0</v>
      </c>
      <c r="E95" s="1270">
        <v>0</v>
      </c>
      <c r="F95" s="545">
        <v>0</v>
      </c>
      <c r="G95" s="545">
        <v>0</v>
      </c>
      <c r="H95" s="546">
        <v>0</v>
      </c>
    </row>
    <row r="96" spans="1:8" ht="12.75" hidden="1">
      <c r="A96" s="111" t="s">
        <v>194</v>
      </c>
      <c r="B96" s="607" t="s">
        <v>1121</v>
      </c>
      <c r="C96" s="660" t="s">
        <v>1122</v>
      </c>
      <c r="D96" s="1241">
        <f>SUM(E96:H96)</f>
        <v>0</v>
      </c>
      <c r="E96" s="1274">
        <f>E98</f>
        <v>0</v>
      </c>
      <c r="F96" s="559">
        <f>F98</f>
        <v>0</v>
      </c>
      <c r="G96" s="559">
        <f>G98</f>
        <v>0</v>
      </c>
      <c r="H96" s="560">
        <f>H98</f>
        <v>0</v>
      </c>
    </row>
    <row r="97" spans="1:8" ht="38.25" hidden="1">
      <c r="A97" s="105" t="s">
        <v>747</v>
      </c>
      <c r="B97" s="604" t="s">
        <v>433</v>
      </c>
      <c r="C97" s="661" t="s">
        <v>436</v>
      </c>
      <c r="D97" s="1252">
        <f>D98</f>
        <v>0</v>
      </c>
      <c r="E97" s="1275">
        <f>E98</f>
        <v>0</v>
      </c>
      <c r="F97" s="561">
        <f>F98</f>
        <v>0</v>
      </c>
      <c r="G97" s="561">
        <f>G98</f>
        <v>0</v>
      </c>
      <c r="H97" s="564">
        <f>H98</f>
        <v>0</v>
      </c>
    </row>
    <row r="98" spans="1:8" ht="24" hidden="1">
      <c r="A98" s="105" t="s">
        <v>747</v>
      </c>
      <c r="B98" s="616" t="s">
        <v>837</v>
      </c>
      <c r="C98" s="662" t="s">
        <v>437</v>
      </c>
      <c r="D98" s="1254">
        <f>SUM(E98:H98)</f>
        <v>0</v>
      </c>
      <c r="E98" s="1261">
        <v>0</v>
      </c>
      <c r="F98" s="562">
        <v>0</v>
      </c>
      <c r="G98" s="562">
        <v>0</v>
      </c>
      <c r="H98" s="563">
        <v>0</v>
      </c>
    </row>
    <row r="99" spans="1:8" ht="36" hidden="1">
      <c r="A99" s="631" t="s">
        <v>194</v>
      </c>
      <c r="B99" s="608" t="s">
        <v>1104</v>
      </c>
      <c r="C99" s="653" t="s">
        <v>427</v>
      </c>
      <c r="D99" s="1245">
        <f aca="true" t="shared" si="5" ref="D99:H100">D100</f>
        <v>0</v>
      </c>
      <c r="E99" s="1265">
        <f t="shared" si="5"/>
        <v>0</v>
      </c>
      <c r="F99" s="609">
        <f t="shared" si="5"/>
        <v>0</v>
      </c>
      <c r="G99" s="609">
        <f t="shared" si="5"/>
        <v>0</v>
      </c>
      <c r="H99" s="626">
        <f t="shared" si="5"/>
        <v>0</v>
      </c>
    </row>
    <row r="100" spans="1:8" ht="36" hidden="1">
      <c r="A100" s="632" t="s">
        <v>747</v>
      </c>
      <c r="B100" s="607" t="s">
        <v>428</v>
      </c>
      <c r="C100" s="660" t="s">
        <v>429</v>
      </c>
      <c r="D100" s="1241">
        <f>D101</f>
        <v>0</v>
      </c>
      <c r="E100" s="1274">
        <f t="shared" si="5"/>
        <v>0</v>
      </c>
      <c r="F100" s="559">
        <f t="shared" si="5"/>
        <v>0</v>
      </c>
      <c r="G100" s="559">
        <f t="shared" si="5"/>
        <v>0</v>
      </c>
      <c r="H100" s="560">
        <f t="shared" si="5"/>
        <v>0</v>
      </c>
    </row>
    <row r="101" spans="1:8" ht="51" hidden="1">
      <c r="A101" s="20" t="s">
        <v>747</v>
      </c>
      <c r="B101" s="604" t="s">
        <v>632</v>
      </c>
      <c r="C101" s="661" t="s">
        <v>430</v>
      </c>
      <c r="D101" s="1252">
        <f>SUM(E101:H101)</f>
        <v>0</v>
      </c>
      <c r="E101" s="1266">
        <v>0</v>
      </c>
      <c r="F101" s="543">
        <v>0</v>
      </c>
      <c r="G101" s="543">
        <v>0</v>
      </c>
      <c r="H101" s="544">
        <v>0</v>
      </c>
    </row>
    <row r="102" spans="1:8" ht="37.5">
      <c r="A102" s="633" t="s">
        <v>194</v>
      </c>
      <c r="B102" s="617" t="s">
        <v>828</v>
      </c>
      <c r="C102" s="663" t="s">
        <v>365</v>
      </c>
      <c r="D102" s="1351">
        <f>D103</f>
        <v>16288.272</v>
      </c>
      <c r="E102" s="1352">
        <f>E103</f>
        <v>4032.8680000000004</v>
      </c>
      <c r="F102" s="1353">
        <f>F103</f>
        <v>4189.668</v>
      </c>
      <c r="G102" s="1353">
        <f>G103</f>
        <v>4032.8680000000004</v>
      </c>
      <c r="H102" s="1354">
        <f>H103</f>
        <v>4032.8680000000004</v>
      </c>
    </row>
    <row r="103" spans="1:8" ht="28.5">
      <c r="A103" s="631" t="s">
        <v>192</v>
      </c>
      <c r="B103" s="608" t="s">
        <v>829</v>
      </c>
      <c r="C103" s="653" t="s">
        <v>438</v>
      </c>
      <c r="D103" s="1247">
        <f>D104+D107</f>
        <v>16288.272</v>
      </c>
      <c r="E103" s="570">
        <f>E104+E107</f>
        <v>4032.8680000000004</v>
      </c>
      <c r="F103" s="570">
        <f>F104+F107</f>
        <v>4189.668</v>
      </c>
      <c r="G103" s="570">
        <f>G104+G107</f>
        <v>4032.8680000000004</v>
      </c>
      <c r="H103" s="570">
        <f>H104+H107</f>
        <v>4032.8680000000004</v>
      </c>
    </row>
    <row r="104" spans="1:8" ht="25.5" hidden="1">
      <c r="A104" s="358" t="s">
        <v>194</v>
      </c>
      <c r="B104" s="618" t="s">
        <v>475</v>
      </c>
      <c r="C104" s="664" t="s">
        <v>476</v>
      </c>
      <c r="D104" s="1255">
        <f aca="true" t="shared" si="6" ref="D104:H105">D105</f>
        <v>0</v>
      </c>
      <c r="E104" s="1276">
        <f t="shared" si="6"/>
        <v>0</v>
      </c>
      <c r="F104" s="565">
        <f t="shared" si="6"/>
        <v>0</v>
      </c>
      <c r="G104" s="565">
        <f t="shared" si="6"/>
        <v>0</v>
      </c>
      <c r="H104" s="566">
        <f t="shared" si="6"/>
        <v>0</v>
      </c>
    </row>
    <row r="105" spans="1:8" ht="13.5" hidden="1">
      <c r="A105" s="334" t="s">
        <v>194</v>
      </c>
      <c r="B105" s="619" t="s">
        <v>471</v>
      </c>
      <c r="C105" s="665" t="s">
        <v>472</v>
      </c>
      <c r="D105" s="1248">
        <f t="shared" si="6"/>
        <v>0</v>
      </c>
      <c r="E105" s="1269">
        <f t="shared" si="6"/>
        <v>0</v>
      </c>
      <c r="F105" s="549">
        <f t="shared" si="6"/>
        <v>0</v>
      </c>
      <c r="G105" s="549">
        <f t="shared" si="6"/>
        <v>0</v>
      </c>
      <c r="H105" s="550">
        <f t="shared" si="6"/>
        <v>0</v>
      </c>
    </row>
    <row r="106" spans="1:8" ht="36" hidden="1">
      <c r="A106" s="331" t="s">
        <v>747</v>
      </c>
      <c r="B106" s="604" t="s">
        <v>473</v>
      </c>
      <c r="C106" s="662" t="s">
        <v>474</v>
      </c>
      <c r="D106" s="1256">
        <f>SUM(E106:H106)</f>
        <v>0</v>
      </c>
      <c r="E106" s="1277">
        <v>0</v>
      </c>
      <c r="F106" s="568">
        <v>0</v>
      </c>
      <c r="G106" s="568">
        <v>0</v>
      </c>
      <c r="H106" s="569">
        <v>0</v>
      </c>
    </row>
    <row r="107" spans="1:8" ht="25.5">
      <c r="A107" s="332" t="s">
        <v>194</v>
      </c>
      <c r="B107" s="620" t="s">
        <v>439</v>
      </c>
      <c r="C107" s="659" t="s">
        <v>440</v>
      </c>
      <c r="D107" s="1247">
        <f>D108+D112</f>
        <v>16288.272</v>
      </c>
      <c r="E107" s="570">
        <f>E108+E112</f>
        <v>4032.8680000000004</v>
      </c>
      <c r="F107" s="570">
        <f>F108+F112</f>
        <v>4189.668</v>
      </c>
      <c r="G107" s="570">
        <f>G108+G112</f>
        <v>4032.8680000000004</v>
      </c>
      <c r="H107" s="570">
        <f>H108+H112</f>
        <v>4032.8680000000004</v>
      </c>
    </row>
    <row r="108" spans="1:8" ht="40.5">
      <c r="A108" s="334" t="s">
        <v>194</v>
      </c>
      <c r="B108" s="621" t="s">
        <v>441</v>
      </c>
      <c r="C108" s="666" t="s">
        <v>682</v>
      </c>
      <c r="D108" s="2040">
        <f>D109</f>
        <v>4520.6720000000005</v>
      </c>
      <c r="E108" s="2041">
        <f>SUM(E110:E111)</f>
        <v>1090.968</v>
      </c>
      <c r="F108" s="2041">
        <f>SUM(F110:F111)</f>
        <v>1247.7679999999998</v>
      </c>
      <c r="G108" s="2041">
        <f>SUM(G110:G111)</f>
        <v>1090.968</v>
      </c>
      <c r="H108" s="2041">
        <f>SUM(H110:H111)</f>
        <v>1090.968</v>
      </c>
    </row>
    <row r="109" spans="1:8" ht="54">
      <c r="A109" s="1064" t="s">
        <v>194</v>
      </c>
      <c r="B109" s="621" t="s">
        <v>672</v>
      </c>
      <c r="C109" s="666" t="s">
        <v>673</v>
      </c>
      <c r="D109" s="2040">
        <f>SUM(D110:D111)</f>
        <v>4520.6720000000005</v>
      </c>
      <c r="E109" s="2042">
        <f>SUM(E110:E111)</f>
        <v>1090.968</v>
      </c>
      <c r="F109" s="2043">
        <f>SUM(F110:F111)</f>
        <v>1247.7679999999998</v>
      </c>
      <c r="G109" s="2043">
        <f>SUM(G110:G111)</f>
        <v>1090.968</v>
      </c>
      <c r="H109" s="2044">
        <f>SUM(H110:H111)</f>
        <v>1090.968</v>
      </c>
    </row>
    <row r="110" spans="1:9" ht="63.75">
      <c r="A110" s="20" t="s">
        <v>747</v>
      </c>
      <c r="B110" s="622" t="s">
        <v>1141</v>
      </c>
      <c r="C110" s="661" t="s">
        <v>67</v>
      </c>
      <c r="D110" s="1895">
        <f>SUM(E110:H110)</f>
        <v>4515.072</v>
      </c>
      <c r="E110" s="1896">
        <v>1090.968</v>
      </c>
      <c r="F110" s="1897">
        <v>1242.168</v>
      </c>
      <c r="G110" s="1897">
        <v>1090.968</v>
      </c>
      <c r="H110" s="1898">
        <v>1090.968</v>
      </c>
      <c r="I110" s="1315"/>
    </row>
    <row r="111" spans="1:8" ht="89.25">
      <c r="A111" s="20" t="s">
        <v>747</v>
      </c>
      <c r="B111" s="622" t="s">
        <v>1142</v>
      </c>
      <c r="C111" s="661" t="s">
        <v>68</v>
      </c>
      <c r="D111" s="1257">
        <f>SUM(E111:H111)</f>
        <v>5.6</v>
      </c>
      <c r="E111" s="1278">
        <f>5-5</f>
        <v>0</v>
      </c>
      <c r="F111" s="999">
        <v>5.6</v>
      </c>
      <c r="G111" s="999">
        <v>0</v>
      </c>
      <c r="H111" s="1000">
        <v>0</v>
      </c>
    </row>
    <row r="112" spans="1:8" ht="54">
      <c r="A112" s="358" t="s">
        <v>194</v>
      </c>
      <c r="B112" s="1001" t="s">
        <v>950</v>
      </c>
      <c r="C112" s="665" t="s">
        <v>671</v>
      </c>
      <c r="D112" s="1255">
        <f>SUM(E112:H112)</f>
        <v>11767.6</v>
      </c>
      <c r="E112" s="1269">
        <f>E113</f>
        <v>2941.9</v>
      </c>
      <c r="F112" s="549">
        <f>F113</f>
        <v>2941.9</v>
      </c>
      <c r="G112" s="549">
        <f>G113</f>
        <v>2941.9</v>
      </c>
      <c r="H112" s="550">
        <f>H113</f>
        <v>2941.9</v>
      </c>
    </row>
    <row r="113" spans="1:8" ht="66.75" customHeight="1">
      <c r="A113" s="1002" t="s">
        <v>194</v>
      </c>
      <c r="B113" s="1063" t="s">
        <v>951</v>
      </c>
      <c r="C113" s="1062" t="s">
        <v>670</v>
      </c>
      <c r="D113" s="1891">
        <f>SUM(D114:D115)</f>
        <v>11767.599999999999</v>
      </c>
      <c r="E113" s="1892">
        <f>SUM(E114:E115)</f>
        <v>2941.9</v>
      </c>
      <c r="F113" s="1893">
        <f>SUM(F114:F115)</f>
        <v>2941.9</v>
      </c>
      <c r="G113" s="1893">
        <f>SUM(G114:G115)</f>
        <v>2941.9</v>
      </c>
      <c r="H113" s="1894">
        <f>SUM(H114:H115)</f>
        <v>2941.9</v>
      </c>
    </row>
    <row r="114" spans="1:8" ht="48.75" customHeight="1">
      <c r="A114" s="331" t="s">
        <v>747</v>
      </c>
      <c r="B114" s="623" t="s">
        <v>510</v>
      </c>
      <c r="C114" s="662" t="s">
        <v>678</v>
      </c>
      <c r="D114" s="1883">
        <f>SUM(E114:H114)</f>
        <v>9259.8</v>
      </c>
      <c r="E114" s="1884">
        <v>2315</v>
      </c>
      <c r="F114" s="1885">
        <v>2314.9</v>
      </c>
      <c r="G114" s="1885">
        <v>2315</v>
      </c>
      <c r="H114" s="1886">
        <v>2314.9</v>
      </c>
    </row>
    <row r="115" spans="1:8" ht="36.75" thickBot="1">
      <c r="A115" s="786" t="s">
        <v>747</v>
      </c>
      <c r="B115" s="623" t="s">
        <v>511</v>
      </c>
      <c r="C115" s="662" t="s">
        <v>669</v>
      </c>
      <c r="D115" s="1887">
        <f>SUM(E115:H115)</f>
        <v>2507.8</v>
      </c>
      <c r="E115" s="1888">
        <v>626.9</v>
      </c>
      <c r="F115" s="1889">
        <v>627</v>
      </c>
      <c r="G115" s="1889">
        <v>626.9</v>
      </c>
      <c r="H115" s="1890">
        <v>627</v>
      </c>
    </row>
    <row r="116" spans="1:8" ht="19.5" thickBot="1">
      <c r="A116" s="782"/>
      <c r="B116" s="783"/>
      <c r="C116" s="784" t="s">
        <v>703</v>
      </c>
      <c r="D116" s="785">
        <f>SUM(E116:H116)</f>
        <v>118000</v>
      </c>
      <c r="E116" s="672">
        <f>E33+E102</f>
        <v>20818.868000000002</v>
      </c>
      <c r="F116" s="639">
        <f>F33+F102</f>
        <v>28816.468</v>
      </c>
      <c r="G116" s="639">
        <f>G33+G102</f>
        <v>36929.868</v>
      </c>
      <c r="H116" s="640">
        <f>H33+H102</f>
        <v>31434.796000000002</v>
      </c>
    </row>
    <row r="117" spans="1:8" ht="24.75" thickBot="1">
      <c r="A117" s="635" t="s">
        <v>747</v>
      </c>
      <c r="B117" s="636" t="s">
        <v>1014</v>
      </c>
      <c r="C117" s="667" t="s">
        <v>993</v>
      </c>
      <c r="D117" s="680">
        <f>SUM(E117:H117)</f>
        <v>6999.999999999996</v>
      </c>
      <c r="E117" s="673">
        <f>-E118</f>
        <v>-586.4470000000001</v>
      </c>
      <c r="F117" s="637">
        <f>-F118</f>
        <v>16771.411000000007</v>
      </c>
      <c r="G117" s="637">
        <f>-G118</f>
        <v>2245.6689999999944</v>
      </c>
      <c r="H117" s="638">
        <f>-H118</f>
        <v>-11430.633000000005</v>
      </c>
    </row>
    <row r="118" spans="1:9" ht="25.5">
      <c r="A118" s="641" t="s">
        <v>747</v>
      </c>
      <c r="B118" s="642" t="s">
        <v>704</v>
      </c>
      <c r="C118" s="668" t="s">
        <v>1103</v>
      </c>
      <c r="D118" s="681">
        <f>SUM(E118:H118)</f>
        <v>-6999.999999999996</v>
      </c>
      <c r="E118" s="674">
        <f>E119-E123</f>
        <v>586.4470000000001</v>
      </c>
      <c r="F118" s="643">
        <f>F119-F123</f>
        <v>-16771.411000000007</v>
      </c>
      <c r="G118" s="643">
        <f>G119-G123</f>
        <v>-2245.6689999999944</v>
      </c>
      <c r="H118" s="644">
        <f>H119-H123</f>
        <v>11430.633000000005</v>
      </c>
      <c r="I118" s="1070"/>
    </row>
    <row r="119" spans="1:8" ht="12.75">
      <c r="A119" s="132" t="s">
        <v>747</v>
      </c>
      <c r="B119" s="581" t="s">
        <v>705</v>
      </c>
      <c r="C119" s="669" t="s">
        <v>276</v>
      </c>
      <c r="D119" s="567">
        <f aca="true" t="shared" si="7" ref="D119:H121">D120</f>
        <v>118000</v>
      </c>
      <c r="E119" s="675">
        <f t="shared" si="7"/>
        <v>20818.868000000002</v>
      </c>
      <c r="F119" s="576">
        <f t="shared" si="7"/>
        <v>28816.468</v>
      </c>
      <c r="G119" s="576">
        <f t="shared" si="7"/>
        <v>36929.868</v>
      </c>
      <c r="H119" s="645">
        <f t="shared" si="7"/>
        <v>31434.796000000002</v>
      </c>
    </row>
    <row r="120" spans="1:8" ht="12.75">
      <c r="A120" s="331" t="s">
        <v>747</v>
      </c>
      <c r="B120" s="577" t="s">
        <v>706</v>
      </c>
      <c r="C120" s="60" t="s">
        <v>936</v>
      </c>
      <c r="D120" s="682">
        <f t="shared" si="7"/>
        <v>118000</v>
      </c>
      <c r="E120" s="676">
        <f t="shared" si="7"/>
        <v>20818.868000000002</v>
      </c>
      <c r="F120" s="578">
        <f t="shared" si="7"/>
        <v>28816.468</v>
      </c>
      <c r="G120" s="578">
        <f t="shared" si="7"/>
        <v>36929.868</v>
      </c>
      <c r="H120" s="646">
        <f t="shared" si="7"/>
        <v>31434.796000000002</v>
      </c>
    </row>
    <row r="121" spans="1:8" ht="12.75">
      <c r="A121" s="331" t="s">
        <v>747</v>
      </c>
      <c r="B121" s="577" t="s">
        <v>707</v>
      </c>
      <c r="C121" s="60" t="s">
        <v>938</v>
      </c>
      <c r="D121" s="682">
        <f t="shared" si="7"/>
        <v>118000</v>
      </c>
      <c r="E121" s="676">
        <f t="shared" si="7"/>
        <v>20818.868000000002</v>
      </c>
      <c r="F121" s="578">
        <f t="shared" si="7"/>
        <v>28816.468</v>
      </c>
      <c r="G121" s="578">
        <f t="shared" si="7"/>
        <v>36929.868</v>
      </c>
      <c r="H121" s="646">
        <f t="shared" si="7"/>
        <v>31434.796000000002</v>
      </c>
    </row>
    <row r="122" spans="1:9" ht="36">
      <c r="A122" s="331" t="s">
        <v>747</v>
      </c>
      <c r="B122" s="577" t="s">
        <v>708</v>
      </c>
      <c r="C122" s="60" t="s">
        <v>1627</v>
      </c>
      <c r="D122" s="682">
        <f>SUM(E122:H122)</f>
        <v>118000</v>
      </c>
      <c r="E122" s="677">
        <f>E116</f>
        <v>20818.868000000002</v>
      </c>
      <c r="F122" s="579">
        <f>F116</f>
        <v>28816.468</v>
      </c>
      <c r="G122" s="579">
        <f>G116</f>
        <v>36929.868</v>
      </c>
      <c r="H122" s="647">
        <f>H116</f>
        <v>31434.796000000002</v>
      </c>
      <c r="I122" s="1070"/>
    </row>
    <row r="123" spans="1:8" ht="12.75">
      <c r="A123" s="132" t="s">
        <v>747</v>
      </c>
      <c r="B123" s="581" t="s">
        <v>709</v>
      </c>
      <c r="C123" s="670" t="s">
        <v>586</v>
      </c>
      <c r="D123" s="567">
        <f aca="true" t="shared" si="8" ref="D123:H125">D124</f>
        <v>125000.00000000001</v>
      </c>
      <c r="E123" s="675">
        <f t="shared" si="8"/>
        <v>20232.421000000002</v>
      </c>
      <c r="F123" s="576">
        <f t="shared" si="8"/>
        <v>45587.87900000001</v>
      </c>
      <c r="G123" s="576">
        <f t="shared" si="8"/>
        <v>39175.537</v>
      </c>
      <c r="H123" s="645">
        <f t="shared" si="8"/>
        <v>20004.162999999997</v>
      </c>
    </row>
    <row r="124" spans="1:8" ht="12.75">
      <c r="A124" s="331" t="s">
        <v>747</v>
      </c>
      <c r="B124" s="577" t="s">
        <v>710</v>
      </c>
      <c r="C124" s="60" t="s">
        <v>970</v>
      </c>
      <c r="D124" s="682">
        <f t="shared" si="8"/>
        <v>125000.00000000001</v>
      </c>
      <c r="E124" s="676">
        <f t="shared" si="8"/>
        <v>20232.421000000002</v>
      </c>
      <c r="F124" s="578">
        <f t="shared" si="8"/>
        <v>45587.87900000001</v>
      </c>
      <c r="G124" s="578">
        <f t="shared" si="8"/>
        <v>39175.537</v>
      </c>
      <c r="H124" s="646">
        <f t="shared" si="8"/>
        <v>20004.162999999997</v>
      </c>
    </row>
    <row r="125" spans="1:8" ht="12.75">
      <c r="A125" s="331" t="s">
        <v>747</v>
      </c>
      <c r="B125" s="580" t="s">
        <v>711</v>
      </c>
      <c r="C125" s="60" t="s">
        <v>971</v>
      </c>
      <c r="D125" s="682">
        <f t="shared" si="8"/>
        <v>125000.00000000001</v>
      </c>
      <c r="E125" s="676">
        <f t="shared" si="8"/>
        <v>20232.421000000002</v>
      </c>
      <c r="F125" s="578">
        <f t="shared" si="8"/>
        <v>45587.87900000001</v>
      </c>
      <c r="G125" s="578">
        <f t="shared" si="8"/>
        <v>39175.537</v>
      </c>
      <c r="H125" s="646">
        <f t="shared" si="8"/>
        <v>20004.162999999997</v>
      </c>
    </row>
    <row r="126" spans="1:9" ht="36.75" thickBot="1">
      <c r="A126" s="634" t="s">
        <v>747</v>
      </c>
      <c r="B126" s="601" t="s">
        <v>712</v>
      </c>
      <c r="C126" s="63" t="s">
        <v>1626</v>
      </c>
      <c r="D126" s="683">
        <f>SUM(E126:H126)</f>
        <v>125000.00000000001</v>
      </c>
      <c r="E126" s="678">
        <f>'Бюд.р.'!I597</f>
        <v>20232.421000000002</v>
      </c>
      <c r="F126" s="602">
        <f>'Бюд.р.'!J597</f>
        <v>45587.87900000001</v>
      </c>
      <c r="G126" s="602">
        <f>'Бюд.р.'!K597</f>
        <v>39175.537</v>
      </c>
      <c r="H126" s="648">
        <f>'Бюд.р.'!L597</f>
        <v>20004.162999999997</v>
      </c>
      <c r="I126" s="1070"/>
    </row>
    <row r="127" spans="1:9" ht="16.5" thickBot="1">
      <c r="A127" s="175"/>
      <c r="B127" s="38"/>
      <c r="C127" s="671" t="s">
        <v>1035</v>
      </c>
      <c r="D127" s="690">
        <f>SUM(D116:D117)</f>
        <v>125000</v>
      </c>
      <c r="E127" s="679">
        <f>SUM(E116:E117)</f>
        <v>20232.421000000002</v>
      </c>
      <c r="F127" s="603">
        <f>SUM(F116:F117)</f>
        <v>45587.87900000001</v>
      </c>
      <c r="G127" s="603">
        <f>SUM(G116:G117)</f>
        <v>39175.537</v>
      </c>
      <c r="H127" s="603">
        <f>SUM(H116:H117)</f>
        <v>20004.162999999997</v>
      </c>
      <c r="I127" s="1070"/>
    </row>
    <row r="128" spans="1:2" ht="14.25">
      <c r="A128" s="16"/>
      <c r="B128" s="16"/>
    </row>
    <row r="129" spans="1:8" ht="12.75">
      <c r="A129" s="582"/>
      <c r="B129" s="3060" t="s">
        <v>422</v>
      </c>
      <c r="C129" s="3060"/>
      <c r="F129" s="2997" t="s">
        <v>94</v>
      </c>
      <c r="G129" s="2997"/>
      <c r="H129" s="2997"/>
    </row>
    <row r="130" spans="1:8" ht="12.75">
      <c r="A130" s="582"/>
      <c r="B130" s="582"/>
      <c r="C130" s="582"/>
      <c r="F130" s="2997"/>
      <c r="G130" s="2997"/>
      <c r="H130" s="2997"/>
    </row>
    <row r="131" spans="1:8" ht="12.75">
      <c r="A131" s="3060"/>
      <c r="B131" s="3060"/>
      <c r="C131" s="3060"/>
      <c r="F131" s="2997"/>
      <c r="G131" s="2997"/>
      <c r="H131" s="2997"/>
    </row>
    <row r="132" spans="1:8" ht="12.75">
      <c r="A132" s="582"/>
      <c r="B132" s="3060" t="s">
        <v>423</v>
      </c>
      <c r="C132" s="3060"/>
      <c r="F132" s="2997" t="s">
        <v>1588</v>
      </c>
      <c r="G132" s="2997"/>
      <c r="H132" s="2997"/>
    </row>
  </sheetData>
  <sheetProtection/>
  <mergeCells count="43">
    <mergeCell ref="C4:H4"/>
    <mergeCell ref="C14:H14"/>
    <mergeCell ref="C5:H5"/>
    <mergeCell ref="C16:H16"/>
    <mergeCell ref="C17:H17"/>
    <mergeCell ref="C24:H24"/>
    <mergeCell ref="C23:H23"/>
    <mergeCell ref="C10:H10"/>
    <mergeCell ref="C19:H19"/>
    <mergeCell ref="C13:H13"/>
    <mergeCell ref="C12:H12"/>
    <mergeCell ref="A27:H27"/>
    <mergeCell ref="C25:H25"/>
    <mergeCell ref="C18:H18"/>
    <mergeCell ref="C26:H26"/>
    <mergeCell ref="C21:H21"/>
    <mergeCell ref="C22:H22"/>
    <mergeCell ref="A30:H30"/>
    <mergeCell ref="A28:H28"/>
    <mergeCell ref="F130:H130"/>
    <mergeCell ref="F129:H129"/>
    <mergeCell ref="G31:G32"/>
    <mergeCell ref="A29:H29"/>
    <mergeCell ref="H31:H32"/>
    <mergeCell ref="E31:E32"/>
    <mergeCell ref="C1:H1"/>
    <mergeCell ref="C2:H2"/>
    <mergeCell ref="C8:H8"/>
    <mergeCell ref="C9:H9"/>
    <mergeCell ref="C11:H11"/>
    <mergeCell ref="C20:H20"/>
    <mergeCell ref="C15:H15"/>
    <mergeCell ref="C3:H3"/>
    <mergeCell ref="C6:H6"/>
    <mergeCell ref="C7:H7"/>
    <mergeCell ref="B132:C132"/>
    <mergeCell ref="B129:C129"/>
    <mergeCell ref="F31:F32"/>
    <mergeCell ref="F132:H132"/>
    <mergeCell ref="C31:C32"/>
    <mergeCell ref="A31:B31"/>
    <mergeCell ref="A131:C131"/>
    <mergeCell ref="F131:H131"/>
  </mergeCells>
  <printOptions/>
  <pageMargins left="0.75" right="0.4" top="0.64" bottom="0.58" header="0.4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string_value</cp:lastModifiedBy>
  <cp:lastPrinted>2014-12-03T07:44:23Z</cp:lastPrinted>
  <dcterms:created xsi:type="dcterms:W3CDTF">2005-01-25T09:10:50Z</dcterms:created>
  <dcterms:modified xsi:type="dcterms:W3CDTF">2014-12-04T14:45:21Z</dcterms:modified>
  <cp:category/>
  <cp:version/>
  <cp:contentType/>
  <cp:contentStatus/>
</cp:coreProperties>
</file>